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workbookPassword="D288" lockStructure="1" lockWindows="1"/>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1. Cover" sheetId="1" state="visible" r:id="rId1"/>
    <sheet xmlns:r="http://schemas.openxmlformats.org/officeDocument/2006/relationships" name="2. Assumptions" sheetId="2" state="visible" r:id="rId2"/>
    <sheet xmlns:r="http://schemas.openxmlformats.org/officeDocument/2006/relationships" name="3. Revenue" sheetId="3" state="visible" r:id="rId3"/>
    <sheet xmlns:r="http://schemas.openxmlformats.org/officeDocument/2006/relationships" name="4. OpEx" sheetId="4" state="visible" r:id="rId4"/>
    <sheet xmlns:r="http://schemas.openxmlformats.org/officeDocument/2006/relationships" name="5. P&amp;L" sheetId="5" state="visible" r:id="rId5"/>
    <sheet xmlns:r="http://schemas.openxmlformats.org/officeDocument/2006/relationships" name="6. Balance Sheet" sheetId="6" state="visible" r:id="rId6"/>
    <sheet xmlns:r="http://schemas.openxmlformats.org/officeDocument/2006/relationships" name="7. Cash Flow" sheetId="7" state="visible" r:id="rId7"/>
    <sheet xmlns:r="http://schemas.openxmlformats.org/officeDocument/2006/relationships" name="8. Scenarios" sheetId="8" state="visible" r:id="rId8"/>
    <sheet xmlns:r="http://schemas.openxmlformats.org/officeDocument/2006/relationships" name="9. Dashboard" sheetId="9" state="visible" r:id="rId9"/>
  </sheets>
  <definedNames/>
  <calcPr calcId="124519" fullCalcOnLoad="1" refMode="A1" iterate="0" iterateCount="100" iterateDelta="0.0001"/>
</workbook>
</file>

<file path=xl/styles.xml><?xml version="1.0" encoding="utf-8"?>
<styleSheet xmlns="http://schemas.openxmlformats.org/spreadsheetml/2006/main">
  <numFmts count="7">
    <numFmt numFmtId="164" formatCode="0.0%;\(0.0%\);\-"/>
    <numFmt numFmtId="165" formatCode="\$#,##0"/>
    <numFmt numFmtId="166" formatCode="0.0"/>
    <numFmt numFmtId="167" formatCode="mmm\-yy"/>
    <numFmt numFmtId="168" formatCode="#,##0;\(#,##0\);\-"/>
    <numFmt numFmtId="169" formatCode="\$#,##0;&quot;($&quot;#,##0\);\-"/>
    <numFmt numFmtId="170" formatCode="\$#,##0,,&quot;.0M&quot;;&quot;($&quot;#,##0,,&quot;.0M)&quot;;\-"/>
  </numFmts>
  <fonts count="29">
    <font>
      <name val="Calibri"/>
      <charset val="1"/>
      <family val="2"/>
      <color theme="1"/>
      <sz val="11"/>
    </font>
    <font>
      <name val="Arial"/>
      <family val="0"/>
      <sz val="10"/>
    </font>
    <font>
      <name val="Arial"/>
      <family val="0"/>
      <sz val="10"/>
    </font>
    <font>
      <name val="Arial"/>
      <family val="0"/>
      <sz val="10"/>
    </font>
    <font>
      <name val="Arial"/>
      <charset val="1"/>
      <family val="0"/>
      <b val="1"/>
      <color rgb="FF03060F"/>
      <sz val="36"/>
    </font>
    <font>
      <name val="Arial"/>
      <charset val="1"/>
      <family val="0"/>
      <color rgb="FF03060F"/>
      <sz val="18"/>
    </font>
    <font>
      <name val="Arial"/>
      <charset val="1"/>
      <family val="0"/>
      <color rgb="FF555555"/>
      <sz val="12"/>
    </font>
    <font>
      <name val="Arial"/>
      <charset val="1"/>
      <family val="0"/>
      <b val="1"/>
      <color rgb="FF38BDF8"/>
      <sz val="10"/>
    </font>
    <font>
      <name val="Arial"/>
      <charset val="1"/>
      <family val="0"/>
      <b val="1"/>
      <color rgb="FF03060F"/>
      <sz val="14"/>
    </font>
    <font>
      <name val="Arial"/>
      <charset val="1"/>
      <family val="0"/>
      <color rgb="FF000000"/>
      <sz val="10"/>
    </font>
    <font>
      <name val="Arial"/>
      <charset val="1"/>
      <family val="0"/>
      <b val="1"/>
      <color rgb="FF03060F"/>
      <sz val="10"/>
    </font>
    <font>
      <name val="Arial"/>
      <charset val="1"/>
      <family val="0"/>
      <b val="1"/>
      <color rgb="FF0000FF"/>
      <sz val="10"/>
    </font>
    <font>
      <name val="Arial"/>
      <charset val="1"/>
      <family val="0"/>
      <b val="1"/>
      <color rgb="FF000000"/>
      <sz val="10"/>
    </font>
    <font>
      <name val="Arial"/>
      <charset val="1"/>
      <family val="0"/>
      <b val="1"/>
      <color rgb="FF008000"/>
      <sz val="10"/>
    </font>
    <font>
      <name val="Arial"/>
      <charset val="1"/>
      <family val="0"/>
      <b val="1"/>
      <color rgb="FF03060F"/>
      <sz val="11"/>
    </font>
    <font>
      <name val="Arial"/>
      <charset val="1"/>
      <family val="0"/>
      <i val="1"/>
      <color rgb="FF888888"/>
      <sz val="9"/>
    </font>
    <font>
      <name val="Arial"/>
      <charset val="1"/>
      <family val="0"/>
      <b val="1"/>
      <color rgb="FF03060F"/>
      <sz val="20"/>
    </font>
    <font>
      <name val="Arial"/>
      <charset val="1"/>
      <family val="0"/>
      <color rgb="FF0000FF"/>
      <sz val="10"/>
    </font>
    <font>
      <name val="Arial"/>
      <charset val="1"/>
      <family val="0"/>
      <b val="1"/>
      <color rgb="FFFFFFFF"/>
      <sz val="10"/>
    </font>
    <font>
      <name val="Arial"/>
      <charset val="1"/>
      <family val="0"/>
      <color rgb="FF008000"/>
      <sz val="10"/>
    </font>
    <font>
      <name val="Arial"/>
      <charset val="1"/>
      <family val="0"/>
      <b val="1"/>
      <color rgb="FF0EA5E9"/>
      <sz val="11"/>
    </font>
    <font>
      <name val="Arial"/>
      <charset val="1"/>
      <family val="0"/>
      <b val="1"/>
      <color rgb="FF666666"/>
      <sz val="10"/>
    </font>
    <font>
      <name val="Arial"/>
      <charset val="1"/>
      <family val="0"/>
      <b val="1"/>
      <color rgb="FF008000"/>
      <sz val="22"/>
    </font>
    <font>
      <name val="Arial"/>
      <charset val="1"/>
      <family val="0"/>
      <i val="1"/>
      <color rgb="FF888888"/>
      <sz val="8"/>
    </font>
    <font>
      <name val="Calibri"/>
      <family val="2"/>
      <b val="1"/>
      <color rgb="FF000000"/>
      <sz val="18"/>
    </font>
    <font>
      <name val="Calibri"/>
      <family val="2"/>
      <color rgb="FF000000"/>
      <sz val="10"/>
    </font>
    <font>
      <name val="Calibri"/>
      <family val="2"/>
      <b val="1"/>
      <color rgb="FF000000"/>
      <sz val="10"/>
    </font>
    <font>
      <name val="Arial"/>
      <b val="1"/>
      <i val="1"/>
      <color rgb="FF999999"/>
      <sz val="9"/>
    </font>
    <font>
      <name val="Arial"/>
      <b val="1"/>
      <i val="1"/>
      <color rgb="FF0EA5E9"/>
      <sz val="9"/>
    </font>
  </fonts>
  <fills count="7">
    <fill>
      <patternFill/>
    </fill>
    <fill>
      <patternFill patternType="gray125"/>
    </fill>
    <fill>
      <patternFill patternType="solid">
        <fgColor rgb="FF38BDF8"/>
        <bgColor rgb="FF0EA5E9"/>
      </patternFill>
    </fill>
    <fill>
      <patternFill patternType="solid">
        <fgColor rgb="FFFFF59D"/>
        <bgColor rgb="FFFFFFFF"/>
      </patternFill>
    </fill>
    <fill>
      <patternFill patternType="solid">
        <fgColor rgb="FF03060F"/>
        <bgColor rgb="FF000000"/>
      </patternFill>
    </fill>
    <fill>
      <patternFill patternType="solid">
        <fgColor rgb="FFE0F2FE"/>
        <bgColor rgb="FFEFF6FF"/>
      </patternFill>
    </fill>
    <fill>
      <patternFill patternType="solid">
        <fgColor rgb="FFEFF6FF"/>
        <bgColor rgb="FFE0F2FE"/>
      </patternFill>
    </fill>
  </fills>
  <borders count="1">
    <border>
      <left/>
      <right/>
      <top/>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128">
    <xf numFmtId="0" fontId="0" fillId="0" borderId="0" applyAlignment="1" pivotButton="0" quotePrefix="0" xfId="0">
      <alignment horizontal="general" vertical="bottom"/>
    </xf>
    <xf numFmtId="0" fontId="4" fillId="0" borderId="0" applyAlignment="1" pivotButton="0" quotePrefix="0" xfId="0">
      <alignment horizontal="general" vertical="bottom"/>
    </xf>
    <xf numFmtId="0" fontId="5" fillId="0" borderId="0" applyAlignment="1" pivotButton="0" quotePrefix="0" xfId="0">
      <alignment horizontal="general" vertical="bottom"/>
    </xf>
    <xf numFmtId="0" fontId="6" fillId="0" borderId="0" applyAlignment="1" pivotButton="0" quotePrefix="0" xfId="0">
      <alignment horizontal="general" vertical="bottom"/>
    </xf>
    <xf numFmtId="0" fontId="0" fillId="2" borderId="0" applyAlignment="1" pivotButton="0" quotePrefix="0" xfId="0">
      <alignment horizontal="general" vertical="bottom"/>
    </xf>
    <xf numFmtId="0" fontId="7" fillId="0" borderId="0" applyAlignment="1" pivotButton="0" quotePrefix="0" xfId="0">
      <alignment horizontal="general" vertical="bottom"/>
    </xf>
    <xf numFmtId="0" fontId="6" fillId="0" borderId="0" applyAlignment="1" pivotButton="0" quotePrefix="0" xfId="0">
      <alignment horizontal="general" vertical="bottom"/>
    </xf>
    <xf numFmtId="0" fontId="8" fillId="0" borderId="0" applyAlignment="1" pivotButton="0" quotePrefix="0" xfId="0">
      <alignment horizontal="general" vertical="bottom"/>
    </xf>
    <xf numFmtId="0" fontId="9" fillId="0" borderId="0" applyAlignment="1" pivotButton="0" quotePrefix="0" xfId="0">
      <alignment horizontal="general" vertical="top" wrapText="1"/>
    </xf>
    <xf numFmtId="0" fontId="10" fillId="0" borderId="0" applyAlignment="1" pivotButton="0" quotePrefix="0" xfId="0">
      <alignment horizontal="general" vertical="bottom"/>
    </xf>
    <xf numFmtId="0" fontId="9" fillId="0" borderId="0" applyAlignment="1" pivotButton="0" quotePrefix="0" xfId="0">
      <alignment horizontal="general" vertical="bottom"/>
    </xf>
    <xf numFmtId="0" fontId="11" fillId="0" borderId="0" applyAlignment="1" pivotButton="0" quotePrefix="0" xfId="0">
      <alignment horizontal="general" vertical="bottom"/>
    </xf>
    <xf numFmtId="0" fontId="12" fillId="0" borderId="0" applyAlignment="1" pivotButton="0" quotePrefix="0" xfId="0">
      <alignment horizontal="general" vertical="bottom"/>
    </xf>
    <xf numFmtId="0" fontId="13" fillId="0" borderId="0" applyAlignment="1" pivotButton="0" quotePrefix="0" xfId="0">
      <alignment horizontal="general" vertical="bottom"/>
    </xf>
    <xf numFmtId="0" fontId="12" fillId="3" borderId="0" applyAlignment="1" pivotButton="0" quotePrefix="0" xfId="0">
      <alignment horizontal="general" vertical="bottom"/>
    </xf>
    <xf numFmtId="0" fontId="14" fillId="0" borderId="0" applyAlignment="1" pivotButton="0" quotePrefix="0" xfId="0">
      <alignment horizontal="general" vertical="bottom"/>
    </xf>
    <xf numFmtId="0" fontId="15" fillId="0" borderId="0" applyAlignment="1" pivotButton="0" quotePrefix="0" xfId="0">
      <alignment horizontal="general" vertical="top" wrapText="1"/>
    </xf>
    <xf numFmtId="0" fontId="0" fillId="0" borderId="0" applyAlignment="1" pivotButton="0" quotePrefix="0" xfId="0">
      <alignment horizontal="general" vertical="bottom"/>
    </xf>
    <xf numFmtId="0" fontId="16" fillId="0" borderId="0" applyAlignment="1" pivotButton="0" quotePrefix="0" xfId="0">
      <alignment horizontal="general" vertical="bottom"/>
    </xf>
    <xf numFmtId="0" fontId="6" fillId="0" borderId="0" applyAlignment="1" pivotButton="0" quotePrefix="0" xfId="0">
      <alignment horizontal="general" vertical="bottom"/>
    </xf>
    <xf numFmtId="0" fontId="12" fillId="0" borderId="0" applyAlignment="1" pivotButton="0" quotePrefix="0" xfId="0">
      <alignment horizontal="general" vertical="bottom"/>
    </xf>
    <xf numFmtId="1" fontId="17" fillId="3" borderId="0" applyAlignment="1" pivotButton="0" quotePrefix="0" xfId="0">
      <alignment horizontal="center" vertical="bottom"/>
    </xf>
    <xf numFmtId="0" fontId="18" fillId="4" borderId="0" applyAlignment="1" pivotButton="0" quotePrefix="0" xfId="0">
      <alignment horizontal="center" vertical="bottom"/>
    </xf>
    <xf numFmtId="0" fontId="9" fillId="0" borderId="0" applyAlignment="1" pivotButton="0" quotePrefix="0" xfId="0">
      <alignment horizontal="general" vertical="bottom"/>
    </xf>
    <xf numFmtId="3" fontId="9" fillId="5" borderId="0" applyAlignment="1" pivotButton="0" quotePrefix="0" xfId="0">
      <alignment horizontal="general" vertical="bottom"/>
    </xf>
    <xf numFmtId="3" fontId="17" fillId="0" borderId="0" applyAlignment="1" pivotButton="0" quotePrefix="0" xfId="0">
      <alignment horizontal="general" vertical="bottom"/>
    </xf>
    <xf numFmtId="164" fontId="9" fillId="5" borderId="0" applyAlignment="1" pivotButton="0" quotePrefix="0" xfId="0">
      <alignment horizontal="general" vertical="bottom"/>
    </xf>
    <xf numFmtId="164" fontId="17" fillId="0" borderId="0" applyAlignment="1" pivotButton="0" quotePrefix="0" xfId="0">
      <alignment horizontal="general" vertical="bottom"/>
    </xf>
    <xf numFmtId="165" fontId="9" fillId="5" borderId="0" applyAlignment="1" pivotButton="0" quotePrefix="0" xfId="0">
      <alignment horizontal="general" vertical="bottom"/>
    </xf>
    <xf numFmtId="165" fontId="17" fillId="0" borderId="0" applyAlignment="1" pivotButton="0" quotePrefix="0" xfId="0">
      <alignment horizontal="general" vertical="bottom"/>
    </xf>
    <xf numFmtId="166" fontId="9" fillId="5" borderId="0" applyAlignment="1" pivotButton="0" quotePrefix="0" xfId="0">
      <alignment horizontal="general" vertical="bottom"/>
    </xf>
    <xf numFmtId="166" fontId="17" fillId="0" borderId="0" applyAlignment="1" pivotButton="0" quotePrefix="0" xfId="0">
      <alignment horizontal="general" vertical="bottom"/>
    </xf>
    <xf numFmtId="0" fontId="18" fillId="4" borderId="0" applyAlignment="1" pivotButton="0" quotePrefix="0" xfId="0">
      <alignment horizontal="general" vertical="bottom"/>
    </xf>
    <xf numFmtId="0" fontId="14" fillId="6" borderId="0" applyAlignment="1" pivotButton="0" quotePrefix="0" xfId="0">
      <alignment horizontal="general" vertical="bottom"/>
    </xf>
    <xf numFmtId="0" fontId="0" fillId="6" borderId="0" applyAlignment="1" pivotButton="0" quotePrefix="0" xfId="0">
      <alignment horizontal="general" vertical="bottom"/>
    </xf>
    <xf numFmtId="3" fontId="19" fillId="0" borderId="0" applyAlignment="1" pivotButton="0" quotePrefix="0" xfId="0">
      <alignment horizontal="general" vertical="bottom"/>
    </xf>
    <xf numFmtId="0" fontId="9" fillId="0" borderId="0" applyAlignment="1" pivotButton="0" quotePrefix="0" xfId="0">
      <alignment horizontal="center" vertical="bottom"/>
    </xf>
    <xf numFmtId="0" fontId="6" fillId="0" borderId="0" applyAlignment="1" pivotButton="0" quotePrefix="0" xfId="0">
      <alignment horizontal="general" vertical="bottom"/>
    </xf>
    <xf numFmtId="164" fontId="19" fillId="0" borderId="0" applyAlignment="1" pivotButton="0" quotePrefix="0" xfId="0">
      <alignment horizontal="general" vertical="bottom"/>
    </xf>
    <xf numFmtId="165" fontId="19" fillId="0" borderId="0" applyAlignment="1" pivotButton="0" quotePrefix="0" xfId="0">
      <alignment horizontal="general" vertical="bottom"/>
    </xf>
    <xf numFmtId="166" fontId="19" fillId="0" borderId="0" applyAlignment="1" pivotButton="0" quotePrefix="0" xfId="0">
      <alignment horizontal="general" vertical="bottom"/>
    </xf>
    <xf numFmtId="0" fontId="16" fillId="0" borderId="0" applyAlignment="1" pivotButton="0" quotePrefix="0" xfId="0">
      <alignment horizontal="general" vertical="bottom"/>
    </xf>
    <xf numFmtId="0" fontId="0" fillId="4" borderId="0" applyAlignment="1" pivotButton="0" quotePrefix="0" xfId="0">
      <alignment horizontal="general" vertical="bottom"/>
    </xf>
    <xf numFmtId="167" fontId="18" fillId="4" borderId="0" applyAlignment="1" pivotButton="0" quotePrefix="0" xfId="0">
      <alignment horizontal="center" vertical="bottom"/>
    </xf>
    <xf numFmtId="168" fontId="19" fillId="0" borderId="0" applyAlignment="1" pivotButton="0" quotePrefix="0" xfId="0">
      <alignment horizontal="general" vertical="bottom"/>
    </xf>
    <xf numFmtId="168" fontId="12" fillId="0" borderId="0" applyAlignment="1" pivotButton="0" quotePrefix="0" xfId="0">
      <alignment horizontal="general" vertical="bottom"/>
    </xf>
    <xf numFmtId="169" fontId="19" fillId="0" borderId="0" applyAlignment="1" pivotButton="0" quotePrefix="0" xfId="0">
      <alignment horizontal="general" vertical="bottom"/>
    </xf>
    <xf numFmtId="168" fontId="9" fillId="0" borderId="0" applyAlignment="1" pivotButton="0" quotePrefix="0" xfId="0">
      <alignment horizontal="general" vertical="bottom"/>
    </xf>
    <xf numFmtId="169" fontId="12" fillId="0" borderId="0" applyAlignment="1" pivotButton="0" quotePrefix="0" xfId="0">
      <alignment horizontal="general" vertical="bottom"/>
    </xf>
    <xf numFmtId="169" fontId="9" fillId="0" borderId="0" applyAlignment="1" pivotButton="0" quotePrefix="0" xfId="0">
      <alignment horizontal="general" vertical="bottom"/>
    </xf>
    <xf numFmtId="166" fontId="12" fillId="0" borderId="0" applyAlignment="1" pivotButton="0" quotePrefix="0" xfId="0">
      <alignment horizontal="general" vertical="bottom"/>
    </xf>
    <xf numFmtId="166" fontId="9" fillId="0" borderId="0" applyAlignment="1" pivotButton="0" quotePrefix="0" xfId="0">
      <alignment horizontal="general" vertical="bottom"/>
    </xf>
    <xf numFmtId="169" fontId="13" fillId="0" borderId="0" applyAlignment="1" pivotButton="0" quotePrefix="0" xfId="0">
      <alignment horizontal="general" vertical="bottom"/>
    </xf>
    <xf numFmtId="164" fontId="9" fillId="0" borderId="0" applyAlignment="1" pivotButton="0" quotePrefix="0" xfId="0">
      <alignment horizontal="general" vertical="bottom"/>
    </xf>
    <xf numFmtId="0" fontId="16" fillId="0" borderId="0" applyAlignment="1" pivotButton="0" quotePrefix="0" xfId="0">
      <alignment horizontal="general" vertical="bottom"/>
    </xf>
    <xf numFmtId="0" fontId="20" fillId="0" borderId="0" applyAlignment="1" pivotButton="0" quotePrefix="0" xfId="0">
      <alignment horizontal="general" vertical="bottom"/>
    </xf>
    <xf numFmtId="0" fontId="21" fillId="5" borderId="0" applyAlignment="1" pivotButton="0" quotePrefix="0" xfId="0">
      <alignment horizontal="center" vertical="center"/>
    </xf>
    <xf numFmtId="170" fontId="22" fillId="5" borderId="0" applyAlignment="1" pivotButton="0" quotePrefix="0" xfId="0">
      <alignment horizontal="center" vertical="center"/>
    </xf>
    <xf numFmtId="168" fontId="22" fillId="5" borderId="0" applyAlignment="1" pivotButton="0" quotePrefix="0" xfId="0">
      <alignment horizontal="center" vertical="center"/>
    </xf>
    <xf numFmtId="0" fontId="0" fillId="5" borderId="0" applyAlignment="1" pivotButton="0" quotePrefix="0" xfId="0">
      <alignment horizontal="general" vertical="bottom"/>
    </xf>
    <xf numFmtId="164" fontId="22" fillId="5" borderId="0" applyAlignment="1" pivotButton="0" quotePrefix="0" xfId="0">
      <alignment horizontal="center" vertical="center"/>
    </xf>
    <xf numFmtId="169" fontId="22" fillId="5" borderId="0" applyAlignment="1" pivotButton="0" quotePrefix="0" xfId="0">
      <alignment horizontal="center" vertical="center"/>
    </xf>
    <xf numFmtId="0" fontId="15" fillId="0" borderId="0" applyAlignment="1" pivotButton="0" quotePrefix="0" xfId="0">
      <alignment horizontal="general" vertical="bottom"/>
    </xf>
    <xf numFmtId="0" fontId="23" fillId="0" borderId="0" applyAlignment="1" pivotButton="0" quotePrefix="0" xfId="0">
      <alignment horizontal="general" vertical="bottom"/>
    </xf>
    <xf numFmtId="169" fontId="0" fillId="0" borderId="0" applyAlignment="1" pivotButton="0" quotePrefix="0" xfId="0">
      <alignment horizontal="general" vertical="bottom"/>
    </xf>
    <xf numFmtId="164" fontId="0" fillId="0" borderId="0" applyAlignment="1" pivotButton="0" quotePrefix="0" xfId="0">
      <alignment horizontal="general" vertical="bottom"/>
    </xf>
    <xf numFmtId="0" fontId="0" fillId="0" borderId="0" applyAlignment="1" pivotButton="0" quotePrefix="0" xfId="0">
      <alignment horizontal="general" vertical="bottom"/>
    </xf>
    <xf numFmtId="0" fontId="0" fillId="0" borderId="0" pivotButton="0" quotePrefix="0" xfId="0"/>
    <xf numFmtId="0" fontId="4" fillId="0" borderId="0" applyAlignment="1" pivotButton="0" quotePrefix="0" xfId="0">
      <alignment horizontal="general" vertical="bottom"/>
    </xf>
    <xf numFmtId="0" fontId="5" fillId="0" borderId="0" applyAlignment="1" pivotButton="0" quotePrefix="0" xfId="0">
      <alignment horizontal="general" vertical="bottom"/>
    </xf>
    <xf numFmtId="0" fontId="6" fillId="0" borderId="0" applyAlignment="1" pivotButton="0" quotePrefix="0" xfId="0">
      <alignment horizontal="general" vertical="bottom"/>
    </xf>
    <xf numFmtId="0" fontId="0" fillId="2" borderId="0" applyAlignment="1" pivotButton="0" quotePrefix="0" xfId="0">
      <alignment horizontal="general" vertical="bottom"/>
    </xf>
    <xf numFmtId="0" fontId="7" fillId="0" borderId="0" applyAlignment="1" pivotButton="0" quotePrefix="0" xfId="0">
      <alignment horizontal="general" vertical="bottom"/>
    </xf>
    <xf numFmtId="0" fontId="8" fillId="0" borderId="0" applyAlignment="1" pivotButton="0" quotePrefix="0" xfId="0">
      <alignment horizontal="general" vertical="bottom"/>
    </xf>
    <xf numFmtId="0" fontId="9" fillId="0" borderId="0" applyAlignment="1" pivotButton="0" quotePrefix="0" xfId="0">
      <alignment horizontal="general" vertical="top" wrapText="1"/>
    </xf>
    <xf numFmtId="0" fontId="10" fillId="0" borderId="0" applyAlignment="1" pivotButton="0" quotePrefix="0" xfId="0">
      <alignment horizontal="general" vertical="bottom"/>
    </xf>
    <xf numFmtId="0" fontId="9" fillId="0" borderId="0" applyAlignment="1" pivotButton="0" quotePrefix="0" xfId="0">
      <alignment horizontal="general" vertical="bottom"/>
    </xf>
    <xf numFmtId="0" fontId="11" fillId="0" borderId="0" applyAlignment="1" pivotButton="0" quotePrefix="0" xfId="0">
      <alignment horizontal="general" vertical="bottom"/>
    </xf>
    <xf numFmtId="0" fontId="12" fillId="0" borderId="0" applyAlignment="1" pivotButton="0" quotePrefix="0" xfId="0">
      <alignment horizontal="general" vertical="bottom"/>
    </xf>
    <xf numFmtId="0" fontId="13" fillId="0" borderId="0" applyAlignment="1" pivotButton="0" quotePrefix="0" xfId="0">
      <alignment horizontal="general" vertical="bottom"/>
    </xf>
    <xf numFmtId="0" fontId="12" fillId="3" borderId="0" applyAlignment="1" pivotButton="0" quotePrefix="0" xfId="0">
      <alignment horizontal="general" vertical="bottom"/>
    </xf>
    <xf numFmtId="0" fontId="14" fillId="0" borderId="0" applyAlignment="1" pivotButton="0" quotePrefix="0" xfId="0">
      <alignment horizontal="general" vertical="bottom"/>
    </xf>
    <xf numFmtId="0" fontId="15" fillId="0" borderId="0" applyAlignment="1" pivotButton="0" quotePrefix="0" xfId="0">
      <alignment horizontal="general" vertical="top" wrapText="1"/>
    </xf>
    <xf numFmtId="0" fontId="16" fillId="0" borderId="0" applyAlignment="1" pivotButton="0" quotePrefix="0" xfId="0">
      <alignment horizontal="general" vertical="bottom"/>
    </xf>
    <xf numFmtId="0" fontId="18" fillId="4" borderId="0" applyAlignment="1" pivotButton="0" quotePrefix="0" xfId="0">
      <alignment horizontal="general" vertical="bottom"/>
    </xf>
    <xf numFmtId="0" fontId="14" fillId="6" borderId="0" applyAlignment="1" pivotButton="0" quotePrefix="0" xfId="0">
      <alignment horizontal="general" vertical="bottom"/>
    </xf>
    <xf numFmtId="0" fontId="0" fillId="6" borderId="0" applyAlignment="1" pivotButton="0" quotePrefix="0" xfId="0">
      <alignment horizontal="general" vertical="bottom"/>
    </xf>
    <xf numFmtId="3" fontId="19" fillId="0" borderId="0" applyAlignment="1" pivotButton="0" quotePrefix="0" xfId="0">
      <alignment horizontal="general" vertical="bottom"/>
    </xf>
    <xf numFmtId="0" fontId="9" fillId="0" borderId="0" applyAlignment="1" pivotButton="0" quotePrefix="0" xfId="0">
      <alignment horizontal="center" vertical="bottom"/>
    </xf>
    <xf numFmtId="164" fontId="19" fillId="0" borderId="0" applyAlignment="1" pivotButton="0" quotePrefix="0" xfId="0">
      <alignment horizontal="general" vertical="bottom"/>
    </xf>
    <xf numFmtId="165" fontId="19" fillId="0" borderId="0" applyAlignment="1" pivotButton="0" quotePrefix="0" xfId="0">
      <alignment horizontal="general" vertical="bottom"/>
    </xf>
    <xf numFmtId="166" fontId="19" fillId="0" borderId="0" applyAlignment="1" pivotButton="0" quotePrefix="0" xfId="0">
      <alignment horizontal="general" vertical="bottom"/>
    </xf>
    <xf numFmtId="3" fontId="17" fillId="0" borderId="0" applyAlignment="1" pivotButton="0" quotePrefix="0" xfId="0">
      <alignment horizontal="general" vertical="bottom"/>
    </xf>
    <xf numFmtId="165" fontId="17" fillId="0" borderId="0" applyAlignment="1" pivotButton="0" quotePrefix="0" xfId="0">
      <alignment horizontal="general" vertical="bottom"/>
    </xf>
    <xf numFmtId="164" fontId="17" fillId="0" borderId="0" applyAlignment="1" pivotButton="0" quotePrefix="0" xfId="0">
      <alignment horizontal="general" vertical="bottom"/>
    </xf>
    <xf numFmtId="0" fontId="0" fillId="4" borderId="0" applyAlignment="1" pivotButton="0" quotePrefix="0" xfId="0">
      <alignment horizontal="general" vertical="bottom"/>
    </xf>
    <xf numFmtId="167" fontId="18" fillId="4" borderId="0" applyAlignment="1" pivotButton="0" quotePrefix="0" xfId="0">
      <alignment horizontal="center" vertical="bottom"/>
    </xf>
    <xf numFmtId="0" fontId="18" fillId="4" borderId="0" applyAlignment="1" pivotButton="0" quotePrefix="0" xfId="0">
      <alignment horizontal="center" vertical="bottom"/>
    </xf>
    <xf numFmtId="168" fontId="19" fillId="0" borderId="0" applyAlignment="1" pivotButton="0" quotePrefix="0" xfId="0">
      <alignment horizontal="general" vertical="bottom"/>
    </xf>
    <xf numFmtId="168" fontId="12" fillId="0" borderId="0" applyAlignment="1" pivotButton="0" quotePrefix="0" xfId="0">
      <alignment horizontal="general" vertical="bottom"/>
    </xf>
    <xf numFmtId="169" fontId="19" fillId="0" borderId="0" applyAlignment="1" pivotButton="0" quotePrefix="0" xfId="0">
      <alignment horizontal="general" vertical="bottom"/>
    </xf>
    <xf numFmtId="168" fontId="9" fillId="0" borderId="0" applyAlignment="1" pivotButton="0" quotePrefix="0" xfId="0">
      <alignment horizontal="general" vertical="bottom"/>
    </xf>
    <xf numFmtId="169" fontId="12" fillId="0" borderId="0" applyAlignment="1" pivotButton="0" quotePrefix="0" xfId="0">
      <alignment horizontal="general" vertical="bottom"/>
    </xf>
    <xf numFmtId="169" fontId="9" fillId="0" borderId="0" applyAlignment="1" pivotButton="0" quotePrefix="0" xfId="0">
      <alignment horizontal="general" vertical="bottom"/>
    </xf>
    <xf numFmtId="166" fontId="12" fillId="0" borderId="0" applyAlignment="1" pivotButton="0" quotePrefix="0" xfId="0">
      <alignment horizontal="general" vertical="bottom"/>
    </xf>
    <xf numFmtId="166" fontId="9" fillId="0" borderId="0" applyAlignment="1" pivotButton="0" quotePrefix="0" xfId="0">
      <alignment horizontal="general" vertical="bottom"/>
    </xf>
    <xf numFmtId="169" fontId="13" fillId="0" borderId="0" applyAlignment="1" pivotButton="0" quotePrefix="0" xfId="0">
      <alignment horizontal="general" vertical="bottom"/>
    </xf>
    <xf numFmtId="164" fontId="9" fillId="0" borderId="0" applyAlignment="1" pivotButton="0" quotePrefix="0" xfId="0">
      <alignment horizontal="general" vertical="bottom"/>
    </xf>
    <xf numFmtId="1" fontId="17" fillId="3" borderId="0" applyAlignment="1" pivotButton="0" quotePrefix="0" xfId="0">
      <alignment horizontal="center" vertical="bottom"/>
    </xf>
    <xf numFmtId="3" fontId="9" fillId="5" borderId="0" applyAlignment="1" pivotButton="0" quotePrefix="0" xfId="0">
      <alignment horizontal="general" vertical="bottom"/>
    </xf>
    <xf numFmtId="164" fontId="9" fillId="5" borderId="0" applyAlignment="1" pivotButton="0" quotePrefix="0" xfId="0">
      <alignment horizontal="general" vertical="bottom"/>
    </xf>
    <xf numFmtId="165" fontId="9" fillId="5" borderId="0" applyAlignment="1" pivotButton="0" quotePrefix="0" xfId="0">
      <alignment horizontal="general" vertical="bottom"/>
    </xf>
    <xf numFmtId="166" fontId="9" fillId="5" borderId="0" applyAlignment="1" pivotButton="0" quotePrefix="0" xfId="0">
      <alignment horizontal="general" vertical="bottom"/>
    </xf>
    <xf numFmtId="166" fontId="17" fillId="0" borderId="0" applyAlignment="1" pivotButton="0" quotePrefix="0" xfId="0">
      <alignment horizontal="general" vertical="bottom"/>
    </xf>
    <xf numFmtId="0" fontId="20" fillId="0" borderId="0" applyAlignment="1" pivotButton="0" quotePrefix="0" xfId="0">
      <alignment horizontal="general" vertical="bottom"/>
    </xf>
    <xf numFmtId="0" fontId="21" fillId="5" borderId="0" applyAlignment="1" pivotButton="0" quotePrefix="0" xfId="0">
      <alignment horizontal="center" vertical="center"/>
    </xf>
    <xf numFmtId="170" fontId="22" fillId="5" borderId="0" applyAlignment="1" pivotButton="0" quotePrefix="0" xfId="0">
      <alignment horizontal="center" vertical="center"/>
    </xf>
    <xf numFmtId="168" fontId="22" fillId="5" borderId="0" applyAlignment="1" pivotButton="0" quotePrefix="0" xfId="0">
      <alignment horizontal="center" vertical="center"/>
    </xf>
    <xf numFmtId="0" fontId="0" fillId="5" borderId="0" applyAlignment="1" pivotButton="0" quotePrefix="0" xfId="0">
      <alignment horizontal="general" vertical="bottom"/>
    </xf>
    <xf numFmtId="164" fontId="22" fillId="5" borderId="0" applyAlignment="1" pivotButton="0" quotePrefix="0" xfId="0">
      <alignment horizontal="center" vertical="center"/>
    </xf>
    <xf numFmtId="169" fontId="22" fillId="5" borderId="0" applyAlignment="1" pivotButton="0" quotePrefix="0" xfId="0">
      <alignment horizontal="center" vertical="center"/>
    </xf>
    <xf numFmtId="0" fontId="15" fillId="0" borderId="0" applyAlignment="1" pivotButton="0" quotePrefix="0" xfId="0">
      <alignment horizontal="general" vertical="bottom"/>
    </xf>
    <xf numFmtId="0" fontId="23" fillId="0" borderId="0" applyAlignment="1" pivotButton="0" quotePrefix="0" xfId="0">
      <alignment horizontal="general" vertical="bottom"/>
    </xf>
    <xf numFmtId="169" fontId="0" fillId="0" borderId="0" applyAlignment="1" pivotButton="0" quotePrefix="0" xfId="0">
      <alignment horizontal="general" vertical="bottom"/>
    </xf>
    <xf numFmtId="164" fontId="0" fillId="0" borderId="0" applyAlignment="1" pivotButton="0" quotePrefix="0" xfId="0">
      <alignment horizontal="general" vertical="bottom"/>
    </xf>
    <xf numFmtId="0" fontId="27" fillId="0" borderId="0" pivotButton="0" quotePrefix="0" xfId="0"/>
    <xf numFmtId="1" fontId="17" fillId="3" borderId="0" applyAlignment="1" applyProtection="1" pivotButton="0" quotePrefix="0" xfId="0">
      <alignment horizontal="center" vertical="bottom"/>
      <protection locked="0" hidden="0"/>
    </xf>
    <xf numFmtId="0" fontId="28" fillId="0" borderId="0" pivotButton="0" quotePrefix="0" xfId="0"/>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C3CDE1"/>
      <rgbColor rgb="FFBAC6DD"/>
      <rgbColor rgb="FF0000FF"/>
      <rgbColor rgb="FFD5DCEA"/>
      <rgbColor rgb="FFBDC9DF"/>
      <rgbColor rgb="FF7797C6"/>
      <rgbColor rgb="FFC6D0E2"/>
      <rgbColor rgb="FF008000"/>
      <rgbColor rgb="FF4F80BC"/>
      <rgbColor rgb="FF416A9C"/>
      <rgbColor rgb="FF4774AA"/>
      <rgbColor rgb="FF3C6492"/>
      <rgbColor rgb="FFB7C4DC"/>
      <rgbColor rgb="FF888888"/>
      <rgbColor rgb="FF8AA4CC"/>
      <rgbColor rgb="FF375A84"/>
      <rgbColor rgb="FFEFF6FF"/>
      <rgbColor rgb="FFE0F2FE"/>
      <rgbColor rgb="FF4672A6"/>
      <rgbColor rgb="FFA2B4D4"/>
      <rgbColor rgb="FF3A618E"/>
      <rgbColor rgb="FFC8D2E4"/>
      <rgbColor rgb="FFD0D8E7"/>
      <rgbColor rgb="FFC0CBE0"/>
      <rgbColor rgb="FFD3DAE8"/>
      <rgbColor rgb="FF6C90C3"/>
      <rgbColor rgb="FF4B7AB3"/>
      <rgbColor rgb="FFCBD4E5"/>
      <rgbColor rgb="FF3E6797"/>
      <rgbColor rgb="FF5F88C0"/>
      <rgbColor rgb="FF0EA5E9"/>
      <rgbColor rgb="FFDAE0EC"/>
      <rgbColor rgb="FFD8DEEB"/>
      <rgbColor rgb="FFFFF59D"/>
      <rgbColor rgb="FFB4C2DB"/>
      <rgbColor rgb="FFB3B3B3"/>
      <rgbColor rgb="FFA9B9D7"/>
      <rgbColor rgb="FFD9D9D9"/>
      <rgbColor rgb="FF4977AF"/>
      <rgbColor rgb="FF38BDF8"/>
      <rgbColor rgb="FF9BAFD1"/>
      <rgbColor rgb="FFCED6E6"/>
      <rgbColor rgb="FFB0BED9"/>
      <rgbColor rgb="FF93A9CE"/>
      <rgbColor rgb="FF666666"/>
      <rgbColor rgb="FF819DC9"/>
      <rgbColor rgb="FF34577F"/>
      <rgbColor rgb="FF4C7DB6"/>
      <rgbColor rgb="FF03060F"/>
      <rgbColor rgb="FF555555"/>
      <rgbColor rgb="FF436EA2"/>
      <rgbColor rgb="FF395E89"/>
      <rgbColor rgb="FF304F74"/>
      <rgbColor rgb="FF32537A"/>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charts/chart1.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ARR Growth — $0 to $2.4M+ in 36 months</a:t>
            </a:r>
          </a:p>
        </rich>
      </tx>
      <overlay val="0"/>
      <spPr>
        <a:noFill xmlns:a="http://schemas.openxmlformats.org/drawingml/2006/main"/>
        <a:ln xmlns:a="http://schemas.openxmlformats.org/drawingml/2006/main" w="0">
          <a:noFill/>
          <a:prstDash val="solid"/>
        </a:ln>
      </spPr>
    </title>
    <plotArea>
      <lineChart>
        <grouping val="standard"/>
        <varyColors val="0"/>
        <ser>
          <idx val="0"/>
          <order val="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Revenue'!$B$15</f>
              <numCache>
                <formatCode>\$#,##0;"($"#,##0\);\-</formatCode>
                <ptCount val="1"/>
                <pt idx="0">
                  <v>35760</v>
                </pt>
              </numCache>
            </numRef>
          </val>
          <smooth val="1"/>
        </ser>
        <ser>
          <idx val="1"/>
          <order val="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Revenue'!$C$15</f>
              <numCache>
                <formatCode>\$#,##0;"($"#,##0\);\-</formatCode>
                <ptCount val="1"/>
                <pt idx="0">
                  <v>48563.91</v>
                </pt>
              </numCache>
            </numRef>
          </val>
          <smooth val="1"/>
        </ser>
        <ser>
          <idx val="2"/>
          <order val="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Revenue'!$D$15</f>
              <numCache>
                <formatCode>\$#,##0;"($"#,##0\);\-</formatCode>
                <ptCount val="1"/>
                <pt idx="0">
                  <v>62392.28002875</v>
                </pt>
              </numCache>
            </numRef>
          </val>
          <smooth val="1"/>
        </ser>
        <ser>
          <idx val="3"/>
          <order val="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Revenue'!$E$15</f>
              <numCache>
                <formatCode>\$#,##0;"($"#,##0\);\-</formatCode>
                <ptCount val="1"/>
                <pt idx="0">
                  <v>77332.0145970811</v>
                </pt>
              </numCache>
            </numRef>
          </val>
          <smooth val="1"/>
        </ser>
        <ser>
          <idx val="4"/>
          <order val="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Revenue'!$F$15</f>
              <numCache>
                <formatCode>\$#,##0;"($"#,##0\);\-</formatCode>
                <ptCount val="1"/>
                <pt idx="0">
                  <v>93477.359663364</v>
                </pt>
              </numCache>
            </numRef>
          </val>
          <smooth val="1"/>
        </ser>
        <ser>
          <idx val="5"/>
          <order val="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Revenue'!$G$15</f>
              <numCache>
                <formatCode>\$#,##0;"($"#,##0\);\-</formatCode>
                <ptCount val="1"/>
                <pt idx="0">
                  <v>110930.52299748</v>
                </pt>
              </numCache>
            </numRef>
          </val>
          <smooth val="1"/>
        </ser>
        <ser>
          <idx val="6"/>
          <order val="6"/>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Revenue'!$H$15</f>
              <numCache>
                <formatCode>\$#,##0;"($"#,##0\);\-</formatCode>
                <ptCount val="1"/>
                <pt idx="0">
                  <v>129802.346965479</v>
                </pt>
              </numCache>
            </numRef>
          </val>
          <smooth val="1"/>
        </ser>
        <ser>
          <idx val="7"/>
          <order val="7"/>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Revenue'!$I$15</f>
              <numCache>
                <formatCode>\$#,##0;"($"#,##0\);\-</formatCode>
                <ptCount val="1"/>
                <pt idx="0">
                  <v>150213.038164472</v>
                </pt>
              </numCache>
            </numRef>
          </val>
          <smooth val="1"/>
        </ser>
        <ser>
          <idx val="8"/>
          <order val="8"/>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Revenue'!$J$15</f>
              <numCache>
                <formatCode>\$#,##0;"($"#,##0\);\-</formatCode>
                <ptCount val="1"/>
                <pt idx="0">
                  <v>172292.958711607</v>
                </pt>
              </numCache>
            </numRef>
          </val>
          <smooth val="1"/>
        </ser>
        <ser>
          <idx val="9"/>
          <order val="9"/>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Revenue'!$K$15</f>
              <numCache>
                <formatCode>\$#,##0;"($"#,##0\);\-</formatCode>
                <ptCount val="1"/>
                <pt idx="0">
                  <v>196183.484396895</v>
                </pt>
              </numCache>
            </numRef>
          </val>
          <smooth val="1"/>
        </ser>
        <ser>
          <idx val="10"/>
          <order val="1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Revenue'!$L$15</f>
              <numCache>
                <formatCode>\$#,##0;"($"#,##0\);\-</formatCode>
                <ptCount val="1"/>
                <pt idx="0">
                  <v>222037.935349879</v>
                </pt>
              </numCache>
            </numRef>
          </val>
          <smooth val="1"/>
        </ser>
        <ser>
          <idx val="11"/>
          <order val="1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Revenue'!$M$15</f>
              <numCache>
                <formatCode>\$#,##0;"($"#,##0\);\-</formatCode>
                <ptCount val="1"/>
                <pt idx="0">
                  <v>250022.585347577</v>
                </pt>
              </numCache>
            </numRef>
          </val>
          <smooth val="1"/>
        </ser>
        <ser>
          <idx val="12"/>
          <order val="1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Revenue'!$N$15</f>
              <numCache>
                <formatCode>\$#,##0;"($"#,##0\);\-</formatCode>
                <ptCount val="1"/>
                <pt idx="0">
                  <v>280317.756408874</v>
                </pt>
              </numCache>
            </numRef>
          </val>
          <smooth val="1"/>
        </ser>
        <ser>
          <idx val="13"/>
          <order val="1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Revenue'!$O$15</f>
              <numCache>
                <formatCode>\$#,##0;"($"#,##0\);\-</formatCode>
                <ptCount val="1"/>
                <pt idx="0">
                  <v>313119.005882079</v>
                </pt>
              </numCache>
            </numRef>
          </val>
          <smooth val="1"/>
        </ser>
        <ser>
          <idx val="14"/>
          <order val="1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Revenue'!$P$15</f>
              <numCache>
                <formatCode>\$#,##0;"($"#,##0\);\-</formatCode>
                <ptCount val="1"/>
                <pt idx="0">
                  <v>348638.413841312</v>
                </pt>
              </numCache>
            </numRef>
          </val>
          <smooth val="1"/>
        </ser>
        <ser>
          <idx val="15"/>
          <order val="1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Revenue'!$Q$15</f>
              <numCache>
                <formatCode>\$#,##0;"($"#,##0\);\-</formatCode>
                <ptCount val="1"/>
                <pt idx="0">
                  <v>387105.979267823</v>
                </pt>
              </numCache>
            </numRef>
          </val>
          <smooth val="1"/>
        </ser>
        <ser>
          <idx val="16"/>
          <order val="16"/>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Revenue'!$R$15</f>
              <numCache>
                <formatCode>\$#,##0;"($"#,##0\);\-</formatCode>
                <ptCount val="1"/>
                <pt idx="0">
                  <v>428771.134208564</v>
                </pt>
              </numCache>
            </numRef>
          </val>
          <smooth val="1"/>
        </ser>
        <ser>
          <idx val="17"/>
          <order val="17"/>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Revenue'!$S$15</f>
              <numCache>
                <formatCode>\$#,##0;"($"#,##0\);\-</formatCode>
                <ptCount val="1"/>
                <pt idx="0">
                  <v>473904.385881103</v>
                </pt>
              </numCache>
            </numRef>
          </val>
          <smooth val="1"/>
        </ser>
        <ser>
          <idx val="18"/>
          <order val="18"/>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Revenue'!$T$15</f>
              <numCache>
                <formatCode>\$#,##0;"($"#,##0\);\-</formatCode>
                <ptCount val="1"/>
                <pt idx="0">
                  <v>522799.097536335</v>
                </pt>
              </numCache>
            </numRef>
          </val>
          <smooth val="1"/>
        </ser>
        <ser>
          <idx val="19"/>
          <order val="19"/>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Revenue'!$U$15</f>
              <numCache>
                <formatCode>\$#,##0;"($"#,##0\);\-</formatCode>
                <ptCount val="1"/>
                <pt idx="0">
                  <v>575773.419804025</v>
                </pt>
              </numCache>
            </numRef>
          </val>
          <smooth val="1"/>
        </ser>
        <ser>
          <idx val="20"/>
          <order val="2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Revenue'!$V$15</f>
              <numCache>
                <formatCode>\$#,##0;"($"#,##0\);\-</formatCode>
                <ptCount val="1"/>
                <pt idx="0">
                  <v>633172.3852369949</v>
                </pt>
              </numCache>
            </numRef>
          </val>
          <smooth val="1"/>
        </ser>
        <ser>
          <idx val="21"/>
          <order val="2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Revenue'!$W$15</f>
              <numCache>
                <formatCode>\$#,##0;"($"#,##0\);\-</formatCode>
                <ptCount val="1"/>
                <pt idx="0">
                  <v>695370.179844227</v>
                </pt>
              </numCache>
            </numRef>
          </val>
          <smooth val="1"/>
        </ser>
        <ser>
          <idx val="22"/>
          <order val="2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Revenue'!$X$15</f>
              <numCache>
                <formatCode>\$#,##0;"($"#,##0\);\-</formatCode>
                <ptCount val="1"/>
                <pt idx="0">
                  <v>762772.606568448</v>
                </pt>
              </numCache>
            </numRef>
          </val>
          <smooth val="1"/>
        </ser>
        <ser>
          <idx val="23"/>
          <order val="2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Revenue'!$Y$15</f>
              <numCache>
                <formatCode>\$#,##0;"($"#,##0\);\-</formatCode>
                <ptCount val="1"/>
                <pt idx="0">
                  <v>835819.7569275181</v>
                </pt>
              </numCache>
            </numRef>
          </val>
          <smooth val="1"/>
        </ser>
        <ser>
          <idx val="24"/>
          <order val="2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Revenue'!$Z$15</f>
              <numCache>
                <formatCode>\$#,##0;"($"#,##0\);\-</formatCode>
                <ptCount val="1"/>
                <pt idx="0">
                  <v>914988.908409443</v>
                </pt>
              </numCache>
            </numRef>
          </val>
          <smooth val="1"/>
        </ser>
        <ser>
          <idx val="25"/>
          <order val="2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Revenue'!$AA$15</f>
              <numCache>
                <formatCode>\$#,##0;"($"#,##0\);\-</formatCode>
                <ptCount val="1"/>
                <pt idx="0">
                  <v>1000797.66669721</v>
                </pt>
              </numCache>
            </numRef>
          </val>
          <smooth val="1"/>
        </ser>
        <ser>
          <idx val="26"/>
          <order val="26"/>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Revenue'!$AB$15</f>
              <numCache>
                <formatCode>\$#,##0;"($"#,##0\);\-</formatCode>
                <ptCount val="1"/>
                <pt idx="0">
                  <v>1093807.37341158</v>
                </pt>
              </numCache>
            </numRef>
          </val>
          <smooth val="1"/>
        </ser>
        <ser>
          <idx val="27"/>
          <order val="27"/>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Revenue'!$AC$15</f>
              <numCache>
                <formatCode>\$#,##0;"($"#,##0\);\-</formatCode>
                <ptCount val="1"/>
                <pt idx="0">
                  <v>1194626.80180802</v>
                </pt>
              </numCache>
            </numRef>
          </val>
          <smooth val="1"/>
        </ser>
        <ser>
          <idx val="28"/>
          <order val="28"/>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Revenue'!$AD$15</f>
              <numCache>
                <formatCode>\$#,##0;"($"#,##0\);\-</formatCode>
                <ptCount val="1"/>
                <pt idx="0">
                  <v>1303916.16476007</v>
                </pt>
              </numCache>
            </numRef>
          </val>
          <smooth val="1"/>
        </ser>
        <ser>
          <idx val="29"/>
          <order val="29"/>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Revenue'!$AE$15</f>
              <numCache>
                <formatCode>\$#,##0;"($"#,##0\);\-</formatCode>
                <ptCount val="1"/>
                <pt idx="0">
                  <v>1422391.46141715</v>
                </pt>
              </numCache>
            </numRef>
          </val>
          <smooth val="1"/>
        </ser>
        <ser>
          <idx val="30"/>
          <order val="3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Revenue'!$AF$15</f>
              <numCache>
                <formatCode>\$#,##0;"($"#,##0\);\-</formatCode>
                <ptCount val="1"/>
                <pt idx="0">
                  <v>1550829.19115494</v>
                </pt>
              </numCache>
            </numRef>
          </val>
          <smooth val="1"/>
        </ser>
        <ser>
          <idx val="31"/>
          <order val="3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Revenue'!$AG$15</f>
              <numCache>
                <formatCode>\$#,##0;"($"#,##0\);\-</formatCode>
                <ptCount val="1"/>
                <pt idx="0">
                  <v>1690071.46585448</v>
                </pt>
              </numCache>
            </numRef>
          </val>
          <smooth val="1"/>
        </ser>
        <ser>
          <idx val="32"/>
          <order val="3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Revenue'!$AH$15</f>
              <numCache>
                <formatCode>\$#,##0;"($"#,##0\);\-</formatCode>
                <ptCount val="1"/>
                <pt idx="0">
                  <v>1841031.55416887</v>
                </pt>
              </numCache>
            </numRef>
          </val>
          <smooth val="1"/>
        </ser>
        <ser>
          <idx val="33"/>
          <order val="3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Revenue'!$AI$15</f>
              <numCache>
                <formatCode>\$#,##0;"($"#,##0\);\-</formatCode>
                <ptCount val="1"/>
                <pt idx="0">
                  <v>2004699.8942803</v>
                </pt>
              </numCache>
            </numRef>
          </val>
          <smooth val="1"/>
        </ser>
        <ser>
          <idx val="34"/>
          <order val="3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Revenue'!$AJ$15</f>
              <numCache>
                <formatCode>\$#,##0;"($"#,##0\);\-</formatCode>
                <ptCount val="1"/>
                <pt idx="0">
                  <v>2182150.61473516</v>
                </pt>
              </numCache>
            </numRef>
          </val>
          <smooth val="1"/>
        </ser>
        <ser>
          <idx val="35"/>
          <order val="3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Revenue'!$AK$15</f>
              <numCache>
                <formatCode>\$#,##0;"($"#,##0\);\-</formatCode>
                <ptCount val="1"/>
                <pt idx="0">
                  <v>2374548.60628955</v>
                </pt>
              </numCache>
            </numRef>
          </val>
          <smooth val="1"/>
        </ser>
        <hiLowLines>
          <spPr>
            <a:ln xmlns:a="http://schemas.openxmlformats.org/drawingml/2006/main" w="0">
              <a:noFill/>
              <a:prstDash val="solid"/>
            </a:ln>
          </spPr>
        </hiLowLines>
        <marker val="0"/>
        <axId val="30047509"/>
        <axId val="45599305"/>
      </lineChart>
      <catAx>
        <axId val="30047509"/>
        <scaling>
          <orientation val="minMax"/>
        </scaling>
        <delete val="0"/>
        <axPos val="b"/>
        <title>
          <tx>
            <rich>
              <a:bodyPr xmlns:a="http://schemas.openxmlformats.org/drawingml/2006/main" rot="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Month</a:t>
                </a:r>
              </a:p>
            </rich>
          </tx>
          <overlay val="0"/>
          <spPr>
            <a:noFill xmlns:a="http://schemas.openxmlformats.org/drawingml/2006/main"/>
            <a:ln xmlns:a="http://schemas.openxmlformats.org/drawingml/2006/main" w="0">
              <a:noFill/>
              <a:prstDash val="solid"/>
            </a:ln>
          </spPr>
        </title>
        <numFmt formatCode="mmm\-yy" sourceLinked="1"/>
        <majorTickMark val="none"/>
        <minorTickMark val="none"/>
        <tickLblPos val="nextTo"/>
        <spPr>
          <a:ln xmlns:a="http://schemas.openxmlformats.org/drawingml/2006/main" w="0">
            <a:solidFill>
              <a:srgbClr val="b3b3b3"/>
            </a:solid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p>
        </txPr>
        <crossAx val="45599305"/>
        <crosses val="autoZero"/>
        <auto val="1"/>
        <lblAlgn val="ctr"/>
        <lblOffset val="100"/>
        <noMultiLvlLbl val="0"/>
      </catAx>
      <valAx>
        <axId val="45599305"/>
        <scaling>
          <orientation val="minMax"/>
        </scaling>
        <delete val="0"/>
        <axPos val="l"/>
        <majorGridlines>
          <spPr>
            <a:ln xmlns:a="http://schemas.openxmlformats.org/drawingml/2006/main" w="0">
              <a:solidFill>
                <a:srgbClr val="b3b3b3"/>
              </a:solidFill>
              <a:prstDash val="soli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ARR ($)</a:t>
                </a:r>
              </a:p>
            </rich>
          </tx>
          <overlay val="0"/>
          <spPr>
            <a:noFill xmlns:a="http://schemas.openxmlformats.org/drawingml/2006/main"/>
            <a:ln xmlns:a="http://schemas.openxmlformats.org/drawingml/2006/main" w="0">
              <a:noFill/>
              <a:prstDash val="solid"/>
            </a:ln>
          </spPr>
        </title>
        <numFmt formatCode="\$#,##0;&quot;($&quot;#,##0\);\-" sourceLinked="1"/>
        <majorTickMark val="none"/>
        <minorTickMark val="none"/>
        <tickLblPos val="nextTo"/>
        <spPr>
          <a:ln xmlns:a="http://schemas.openxmlformats.org/drawingml/2006/main" w="0">
            <a:solidFill>
              <a:srgbClr val="b3b3b3"/>
            </a:solid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p>
        </txPr>
        <crossAx val="30047509"/>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2.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Customer Count Over Time</a:t>
            </a:r>
          </a:p>
        </rich>
      </tx>
      <overlay val="0"/>
      <spPr>
        <a:noFill xmlns:a="http://schemas.openxmlformats.org/drawingml/2006/main"/>
        <a:ln xmlns:a="http://schemas.openxmlformats.org/drawingml/2006/main" w="0">
          <a:noFill/>
          <a:prstDash val="solid"/>
        </a:ln>
      </spPr>
    </title>
    <plotArea>
      <lineChart>
        <grouping val="standard"/>
        <varyColors val="0"/>
        <ser>
          <idx val="0"/>
          <order val="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Revenue'!$B$9</f>
              <numCache>
                <formatCode>#,##0;\(#,##0\);\-</formatCode>
                <ptCount val="1"/>
                <pt idx="0">
                  <v>14.9</v>
                </pt>
              </numCache>
            </numRef>
          </val>
          <smooth val="1"/>
        </ser>
        <ser>
          <idx val="1"/>
          <order val="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Revenue'!$C$9</f>
              <numCache>
                <formatCode>#,##0;\(#,##0\);\-</formatCode>
                <ptCount val="1"/>
                <pt idx="0">
                  <v>20.151</v>
                </pt>
              </numCache>
            </numRef>
          </val>
          <smooth val="1"/>
        </ser>
        <ser>
          <idx val="2"/>
          <order val="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Revenue'!$D$9</f>
              <numCache>
                <formatCode>#,##0;\(#,##0\);\-</formatCode>
                <ptCount val="1"/>
                <pt idx="0">
                  <v>25.78149</v>
                </pt>
              </numCache>
            </numRef>
          </val>
          <smooth val="1"/>
        </ser>
        <ser>
          <idx val="3"/>
          <order val="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Revenue'!$E$9</f>
              <numCache>
                <formatCode>#,##0;\(#,##0\);\-</formatCode>
                <ptCount val="1"/>
                <pt idx="0">
                  <v>31.8222351</v>
                </pt>
              </numCache>
            </numRef>
          </val>
          <smooth val="1"/>
        </ser>
        <ser>
          <idx val="4"/>
          <order val="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Revenue'!$F$9</f>
              <numCache>
                <formatCode>#,##0;\(#,##0\);\-</formatCode>
                <ptCount val="1"/>
                <pt idx="0">
                  <v>38.306457549</v>
                </pt>
              </numCache>
            </numRef>
          </val>
          <smooth val="1"/>
        </ser>
        <ser>
          <idx val="5"/>
          <order val="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Revenue'!$G$9</f>
              <numCache>
                <formatCode>#,##0;\(#,##0\);\-</formatCode>
                <ptCount val="1"/>
                <pt idx="0">
                  <v>45.27003335751</v>
                </pt>
              </numCache>
            </numRef>
          </val>
          <smooth val="1"/>
        </ser>
        <ser>
          <idx val="6"/>
          <order val="6"/>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Revenue'!$H$9</f>
              <numCache>
                <formatCode>#,##0;\(#,##0\);\-</formatCode>
                <ptCount val="1"/>
                <pt idx="0">
                  <v>52.7517046386549</v>
                </pt>
              </numCache>
            </numRef>
          </val>
          <smooth val="1"/>
        </ser>
        <ser>
          <idx val="7"/>
          <order val="7"/>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Revenue'!$I$9</f>
              <numCache>
                <formatCode>#,##0;\(#,##0\);\-</formatCode>
                <ptCount val="1"/>
                <pt idx="0">
                  <v>60.793308936166</v>
                </pt>
              </numCache>
            </numRef>
          </val>
          <smooth val="1"/>
        </ser>
        <ser>
          <idx val="8"/>
          <order val="8"/>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Revenue'!$J$9</f>
              <numCache>
                <formatCode>#,##0;\(#,##0\);\-</formatCode>
                <ptCount val="1"/>
                <pt idx="0">
                  <v>69.4400268982137</v>
                </pt>
              </numCache>
            </numRef>
          </val>
          <smooth val="1"/>
        </ser>
        <ser>
          <idx val="9"/>
          <order val="9"/>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Revenue'!$K$9</f>
              <numCache>
                <formatCode>#,##0;\(#,##0\);\-</formatCode>
                <ptCount val="1"/>
                <pt idx="0">
                  <v>78.7406497647537</v>
                </pt>
              </numCache>
            </numRef>
          </val>
          <smooth val="1"/>
        </ser>
        <ser>
          <idx val="10"/>
          <order val="1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Revenue'!$L$9</f>
              <numCache>
                <formatCode>#,##0;\(#,##0\);\-</formatCode>
                <ptCount val="1"/>
                <pt idx="0">
                  <v>88.7478682534701</v>
                </pt>
              </numCache>
            </numRef>
          </val>
          <smooth val="1"/>
        </ser>
        <ser>
          <idx val="11"/>
          <order val="1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Revenue'!$M$9</f>
              <numCache>
                <formatCode>#,##0;\(#,##0\);\-</formatCode>
                <ptCount val="1"/>
                <pt idx="0">
                  <v>99.51858455620849</v>
                </pt>
              </numCache>
            </numRef>
          </val>
          <smooth val="1"/>
        </ser>
        <ser>
          <idx val="12"/>
          <order val="1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Revenue'!$N$9</f>
              <numCache>
                <formatCode>#,##0;\(#,##0\);\-</formatCode>
                <ptCount val="1"/>
                <pt idx="0">
                  <v>111.114249294741</v>
                </pt>
              </numCache>
            </numRef>
          </val>
          <smooth val="1"/>
        </ser>
        <ser>
          <idx val="13"/>
          <order val="1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Revenue'!$O$9</f>
              <numCache>
                <formatCode>#,##0;\(#,##0\);\-</formatCode>
                <ptCount val="1"/>
                <pt idx="0">
                  <v>123.601225432616</v>
                </pt>
              </numCache>
            </numRef>
          </val>
          <smooth val="1"/>
        </ser>
        <ser>
          <idx val="14"/>
          <order val="1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Revenue'!$P$9</f>
              <numCache>
                <formatCode>#,##0;\(#,##0\);\-</formatCode>
                <ptCount val="1"/>
                <pt idx="0">
                  <v>137.051181299579</v>
                </pt>
              </numCache>
            </numRef>
          </val>
          <smooth val="1"/>
        </ser>
        <ser>
          <idx val="15"/>
          <order val="1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Revenue'!$Q$9</f>
              <numCache>
                <formatCode>#,##0;\(#,##0\);\-</formatCode>
                <ptCount val="1"/>
                <pt idx="0">
                  <v>151.541515057574</v>
                </pt>
              </numCache>
            </numRef>
          </val>
          <smooth val="1"/>
        </ser>
        <ser>
          <idx val="16"/>
          <order val="16"/>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Revenue'!$R$9</f>
              <numCache>
                <formatCode>#,##0;\(#,##0\);\-</formatCode>
                <ptCount val="1"/>
                <pt idx="0">
                  <v>167.155813123669</v>
                </pt>
              </numCache>
            </numRef>
          </val>
          <smooth val="1"/>
        </ser>
        <ser>
          <idx val="17"/>
          <order val="17"/>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Revenue'!$S$9</f>
              <numCache>
                <formatCode>#,##0;\(#,##0\);\-</formatCode>
                <ptCount val="1"/>
                <pt idx="0">
                  <v>183.984345266437</v>
                </pt>
              </numCache>
            </numRef>
          </val>
          <smooth val="1"/>
        </ser>
        <ser>
          <idx val="18"/>
          <order val="18"/>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Revenue'!$T$9</f>
              <numCache>
                <formatCode>#,##0;\(#,##0\);\-</formatCode>
                <ptCount val="1"/>
                <pt idx="0">
                  <v>202.124599309697</v>
                </pt>
              </numCache>
            </numRef>
          </val>
          <smooth val="1"/>
        </ser>
        <ser>
          <idx val="19"/>
          <order val="19"/>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Revenue'!$U$9</f>
              <numCache>
                <formatCode>#,##0;\(#,##0\);\-</formatCode>
                <ptCount val="1"/>
                <pt idx="0">
                  <v>221.681858612199</v>
                </pt>
              </numCache>
            </numRef>
          </val>
          <smooth val="1"/>
        </ser>
        <ser>
          <idx val="20"/>
          <order val="2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Revenue'!$V$9</f>
              <numCache>
                <formatCode>#,##0;\(#,##0\);\-</formatCode>
                <ptCount val="1"/>
                <pt idx="0">
                  <v>242.769825745323</v>
                </pt>
              </numCache>
            </numRef>
          </val>
          <smooth val="1"/>
        </ser>
        <ser>
          <idx val="21"/>
          <order val="2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Revenue'!$W$9</f>
              <numCache>
                <formatCode>#,##0;\(#,##0\);\-</formatCode>
                <ptCount val="1"/>
                <pt idx="0">
                  <v>265.511296064656</v>
                </pt>
              </numCache>
            </numRef>
          </val>
          <smooth val="1"/>
        </ser>
        <ser>
          <idx val="22"/>
          <order val="2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Revenue'!$X$9</f>
              <numCache>
                <formatCode>#,##0;\(#,##0\);\-</formatCode>
                <ptCount val="1"/>
                <pt idx="0">
                  <v>290.038885166939</v>
                </pt>
              </numCache>
            </numRef>
          </val>
          <smooth val="1"/>
        </ser>
        <ser>
          <idx val="23"/>
          <order val="2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Revenue'!$Y$9</f>
              <numCache>
                <formatCode>#,##0;\(#,##0\);\-</formatCode>
                <ptCount val="1"/>
                <pt idx="0">
                  <v>316.495814543233</v>
                </pt>
              </numCache>
            </numRef>
          </val>
          <smooth val="1"/>
        </ser>
        <ser>
          <idx val="24"/>
          <order val="2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Revenue'!$Z$9</f>
              <numCache>
                <formatCode>#,##0;\(#,##0\);\-</formatCode>
                <ptCount val="1"/>
                <pt idx="0">
                  <v>345.036760084001</v>
                </pt>
              </numCache>
            </numRef>
          </val>
          <smooth val="1"/>
        </ser>
        <ser>
          <idx val="25"/>
          <order val="2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Revenue'!$AA$9</f>
              <numCache>
                <formatCode>#,##0;\(#,##0\);\-</formatCode>
                <ptCount val="1"/>
                <pt idx="0">
                  <v>375.828768464258</v>
                </pt>
              </numCache>
            </numRef>
          </val>
          <smooth val="1"/>
        </ser>
        <ser>
          <idx val="26"/>
          <order val="26"/>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Revenue'!$AB$9</f>
              <numCache>
                <formatCode>#,##0;\(#,##0\);\-</formatCode>
                <ptCount val="1"/>
                <pt idx="0">
                  <v>409.0522468392</v>
                </pt>
              </numCache>
            </numRef>
          </val>
          <smooth val="1"/>
        </ser>
        <ser>
          <idx val="27"/>
          <order val="27"/>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Revenue'!$AC$9</f>
              <numCache>
                <formatCode>#,##0;\(#,##0\);\-</formatCode>
                <ptCount val="1"/>
                <pt idx="0">
                  <v>444.902031715159</v>
                </pt>
              </numCache>
            </numRef>
          </val>
          <smooth val="1"/>
        </ser>
        <ser>
          <idx val="28"/>
          <order val="28"/>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Revenue'!$AD$9</f>
              <numCache>
                <formatCode>#,##0;\(#,##0\);\-</formatCode>
                <ptCount val="1"/>
                <pt idx="0">
                  <v>483.588543329907</v>
                </pt>
              </numCache>
            </numRef>
          </val>
          <smooth val="1"/>
        </ser>
        <ser>
          <idx val="29"/>
          <order val="29"/>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Revenue'!$AE$9</f>
              <numCache>
                <formatCode>#,##0;\(#,##0\);\-</formatCode>
                <ptCount val="1"/>
                <pt idx="0">
                  <v>525.339032383059</v>
                </pt>
              </numCache>
            </numRef>
          </val>
          <smooth val="1"/>
        </ser>
        <ser>
          <idx val="30"/>
          <order val="3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Revenue'!$AF$9</f>
              <numCache>
                <formatCode>#,##0;\(#,##0\);\-</formatCode>
                <ptCount val="1"/>
                <pt idx="0">
                  <v>570.398926504595</v>
                </pt>
              </numCache>
            </numRef>
          </val>
          <smooth val="1"/>
        </ser>
        <ser>
          <idx val="31"/>
          <order val="3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Revenue'!$AG$9</f>
              <numCache>
                <formatCode>#,##0;\(#,##0\);\-</formatCode>
                <ptCount val="1"/>
                <pt idx="0">
                  <v>619.033284440546</v>
                </pt>
              </numCache>
            </numRef>
          </val>
          <smooth val="1"/>
        </ser>
        <ser>
          <idx val="32"/>
          <order val="3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Revenue'!$AH$9</f>
              <numCache>
                <formatCode>#,##0;\(#,##0\);\-</formatCode>
                <ptCount val="1"/>
                <pt idx="0">
                  <v>671.528366573217</v>
                </pt>
              </numCache>
            </numRef>
          </val>
          <smooth val="1"/>
        </ser>
        <ser>
          <idx val="33"/>
          <order val="3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Revenue'!$AI$9</f>
              <numCache>
                <formatCode>#,##0;\(#,##0\);\-</formatCode>
                <ptCount val="1"/>
                <pt idx="0">
                  <v>728.193331082727</v>
                </pt>
              </numCache>
            </numRef>
          </val>
          <smooth val="1"/>
        </ser>
        <ser>
          <idx val="34"/>
          <order val="3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Revenue'!$AJ$9</f>
              <numCache>
                <formatCode>#,##0;\(#,##0\);\-</formatCode>
                <ptCount val="1"/>
                <pt idx="0">
                  <v>789.362065801162</v>
                </pt>
              </numCache>
            </numRef>
          </val>
          <smooth val="1"/>
        </ser>
        <ser>
          <idx val="35"/>
          <order val="3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'3. Revenue'!$AK$9</f>
              <numCache>
                <formatCode>#,##0;\(#,##0\);\-</formatCode>
                <ptCount val="1"/>
                <pt idx="0">
                  <v>855.395166614753</v>
                </pt>
              </numCache>
            </numRef>
          </val>
          <smooth val="1"/>
        </ser>
        <hiLowLines>
          <spPr>
            <a:ln xmlns:a="http://schemas.openxmlformats.org/drawingml/2006/main" w="0">
              <a:noFill/>
              <a:prstDash val="solid"/>
            </a:ln>
          </spPr>
        </hiLowLines>
        <marker val="0"/>
        <axId val="38424775"/>
        <axId val="54885215"/>
      </lineChart>
      <catAx>
        <axId val="38424775"/>
        <scaling>
          <orientation val="minMax"/>
        </scaling>
        <delete val="0"/>
        <axPos val="b"/>
        <title>
          <tx>
            <rich>
              <a:bodyPr xmlns:a="http://schemas.openxmlformats.org/drawingml/2006/main" rot="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Month</a:t>
                </a:r>
              </a:p>
            </rich>
          </tx>
          <overlay val="0"/>
          <spPr>
            <a:noFill xmlns:a="http://schemas.openxmlformats.org/drawingml/2006/main"/>
            <a:ln xmlns:a="http://schemas.openxmlformats.org/drawingml/2006/main" w="0">
              <a:noFill/>
              <a:prstDash val="solid"/>
            </a:ln>
          </spPr>
        </title>
        <numFmt formatCode="mmm\-yy" sourceLinked="1"/>
        <majorTickMark val="none"/>
        <minorTickMark val="none"/>
        <tickLblPos val="nextTo"/>
        <spPr>
          <a:ln xmlns:a="http://schemas.openxmlformats.org/drawingml/2006/main" w="0">
            <a:solidFill>
              <a:srgbClr val="b3b3b3"/>
            </a:solid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p>
        </txPr>
        <crossAx val="54885215"/>
        <crosses val="autoZero"/>
        <auto val="1"/>
        <lblAlgn val="ctr"/>
        <lblOffset val="100"/>
        <noMultiLvlLbl val="0"/>
      </catAx>
      <valAx>
        <axId val="54885215"/>
        <scaling>
          <orientation val="minMax"/>
        </scaling>
        <delete val="0"/>
        <axPos val="l"/>
        <majorGridlines>
          <spPr>
            <a:ln xmlns:a="http://schemas.openxmlformats.org/drawingml/2006/main" w="0">
              <a:solidFill>
                <a:srgbClr val="b3b3b3"/>
              </a:solidFill>
              <a:prstDash val="soli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Customers</a:t>
                </a:r>
              </a:p>
            </rich>
          </tx>
          <overlay val="0"/>
          <spPr>
            <a:noFill xmlns:a="http://schemas.openxmlformats.org/drawingml/2006/main"/>
            <a:ln xmlns:a="http://schemas.openxmlformats.org/drawingml/2006/main" w="0">
              <a:noFill/>
              <a:prstDash val="solid"/>
            </a:ln>
          </spPr>
        </title>
        <numFmt formatCode="#,##0;\(#,##0\);\-" sourceLinked="1"/>
        <majorTickMark val="none"/>
        <minorTickMark val="none"/>
        <tickLblPos val="nextTo"/>
        <spPr>
          <a:ln xmlns:a="http://schemas.openxmlformats.org/drawingml/2006/main" w="0">
            <a:solidFill>
              <a:srgbClr val="b3b3b3"/>
            </a:solid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p>
        </txPr>
        <crossAx val="38424775"/>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3.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Monthly Revenue vs. OpEx</a:t>
            </a:r>
          </a:p>
        </rich>
      </tx>
      <overlay val="0"/>
      <spPr>
        <a:noFill xmlns:a="http://schemas.openxmlformats.org/drawingml/2006/main"/>
        <a:ln xmlns:a="http://schemas.openxmlformats.org/drawingml/2006/main" w="0">
          <a:noFill/>
          <a:prstDash val="solid"/>
        </a:ln>
      </spPr>
    </title>
    <plotArea>
      <barChart>
        <barDir val="col"/>
        <grouping val="clustered"/>
        <varyColors val="0"/>
        <ser>
          <idx val="0"/>
          <order val="0"/>
          <spPr>
            <a:solidFill xmlns:a="http://schemas.openxmlformats.org/drawingml/2006/main">
              <a:srgbClr val="304e73"/>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Dashboard'!$B$38</f>
              <numCache>
                <formatCode>\$#,##0;"($"#,##0\);\-</formatCode>
                <ptCount val="1"/>
                <pt idx="0">
                  <v>2490</v>
                </pt>
              </numCache>
            </numRef>
          </val>
        </ser>
        <ser>
          <idx val="1"/>
          <order val="1"/>
          <spPr>
            <a:solidFill xmlns:a="http://schemas.openxmlformats.org/drawingml/2006/main">
              <a:srgbClr val="315075"/>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Dashboard'!$C$38</f>
              <numCache>
                <formatCode>\$#,##0;"($"#,##0\);\-</formatCode>
                <ptCount val="1"/>
                <pt idx="0">
                  <v>3519.70458333333</v>
                </pt>
              </numCache>
            </numRef>
          </val>
        </ser>
        <ser>
          <idx val="2"/>
          <order val="2"/>
          <spPr>
            <a:solidFill xmlns:a="http://schemas.openxmlformats.org/drawingml/2006/main">
              <a:srgbClr val="325278"/>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Dashboard'!$D$38</f>
              <numCache>
                <formatCode>\$#,##0;"($"#,##0\);\-</formatCode>
                <ptCount val="1"/>
                <pt idx="0">
                  <v>4631.60581890625</v>
                </pt>
              </numCache>
            </numRef>
          </val>
        </ser>
        <ser>
          <idx val="3"/>
          <order val="3"/>
          <spPr>
            <a:solidFill xmlns:a="http://schemas.openxmlformats.org/drawingml/2006/main">
              <a:srgbClr val="33547b"/>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Dashboard'!$E$38</f>
              <numCache>
                <formatCode>\$#,##0;"($"#,##0\);\-</formatCode>
                <ptCount val="1"/>
                <pt idx="0">
                  <v>5832.67760247018</v>
                </pt>
              </numCache>
            </numRef>
          </val>
        </ser>
        <ser>
          <idx val="4"/>
          <order val="4"/>
          <spPr>
            <a:solidFill xmlns:a="http://schemas.openxmlformats.org/drawingml/2006/main">
              <a:srgbClr val="34567e"/>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Dashboard'!$F$38</f>
              <numCache>
                <formatCode>\$#,##0;"($"#,##0\);\-</formatCode>
                <ptCount val="1"/>
                <pt idx="0">
                  <v>7130.48295783054</v>
                </pt>
              </numCache>
            </numRef>
          </val>
        </ser>
        <ser>
          <idx val="5"/>
          <order val="5"/>
          <spPr>
            <a:solidFill xmlns:a="http://schemas.openxmlformats.org/drawingml/2006/main">
              <a:srgbClr val="355880"/>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Dashboard'!$G$38</f>
              <numCache>
                <formatCode>\$#,##0;"($"#,##0\);\-</formatCode>
                <ptCount val="1"/>
                <pt idx="0">
                  <v>8533.223819143381</v>
                </pt>
              </numCache>
            </numRef>
          </val>
        </ser>
        <ser>
          <idx val="6"/>
          <order val="6"/>
          <spPr>
            <a:solidFill xmlns:a="http://schemas.openxmlformats.org/drawingml/2006/main">
              <a:srgbClr val="365983"/>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Dashboard'!$H$38</f>
              <numCache>
                <formatCode>\$#,##0;"($"#,##0\);\-</formatCode>
                <ptCount val="1"/>
                <pt idx="0">
                  <v>10049.7950198103</v>
                </pt>
              </numCache>
            </numRef>
          </val>
        </ser>
        <ser>
          <idx val="7"/>
          <order val="7"/>
          <spPr>
            <a:solidFill xmlns:a="http://schemas.openxmlformats.org/drawingml/2006/main">
              <a:srgbClr val="385b85"/>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Dashboard'!$I$38</f>
              <numCache>
                <formatCode>\$#,##0;"($"#,##0\);\-</formatCode>
                <ptCount val="1"/>
                <pt idx="0">
                  <v>11689.8428434294</v>
                </pt>
              </numCache>
            </numRef>
          </val>
        </ser>
        <ser>
          <idx val="8"/>
          <order val="8"/>
          <spPr>
            <a:solidFill xmlns:a="http://schemas.openxmlformats.org/drawingml/2006/main">
              <a:srgbClr val="395d88"/>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Dashboard'!$J$38</f>
              <numCache>
                <formatCode>\$#,##0;"($"#,##0\);\-</formatCode>
                <ptCount val="1"/>
                <pt idx="0">
                  <v>13463.8285222957</v>
                </pt>
              </numCache>
            </numRef>
          </val>
        </ser>
        <ser>
          <idx val="9"/>
          <order val="9"/>
          <spPr>
            <a:solidFill xmlns:a="http://schemas.openxmlformats.org/drawingml/2006/main">
              <a:srgbClr val="3a5e8a"/>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Dashboard'!$K$38</f>
              <numCache>
                <formatCode>\$#,##0;"($"#,##0\);\-</formatCode>
                <ptCount val="1"/>
                <pt idx="0">
                  <v>15383.0971015195</v>
                </pt>
              </numCache>
            </numRef>
          </val>
        </ser>
        <ser>
          <idx val="10"/>
          <order val="10"/>
          <spPr>
            <a:solidFill xmlns:a="http://schemas.openxmlformats.org/drawingml/2006/main">
              <a:srgbClr val="3a608d"/>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Dashboard'!$L$38</f>
              <numCache>
                <formatCode>\$#,##0;"($"#,##0\);\-</formatCode>
                <ptCount val="1"/>
                <pt idx="0">
                  <v>17459.9521221567</v>
                </pt>
              </numCache>
            </numRef>
          </val>
        </ser>
        <ser>
          <idx val="11"/>
          <order val="11"/>
          <spPr>
            <a:solidFill xmlns:a="http://schemas.openxmlformats.org/drawingml/2006/main">
              <a:srgbClr val="3b618f"/>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Dashboard'!$M$38</f>
              <numCache>
                <formatCode>\$#,##0;"($"#,##0\);\-</formatCode>
                <ptCount val="1"/>
                <pt idx="0">
                  <v>19707.7366150589</v>
                </pt>
              </numCache>
            </numRef>
          </val>
        </ser>
        <ser>
          <idx val="12"/>
          <order val="12"/>
          <spPr>
            <a:solidFill xmlns:a="http://schemas.openxmlformats.org/drawingml/2006/main">
              <a:srgbClr val="3c6391"/>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Dashboard'!$N$38</f>
              <numCache>
                <formatCode>\$#,##0;"($"#,##0\);\-</formatCode>
                <ptCount val="1"/>
                <pt idx="0">
                  <v>22140.9209386972</v>
                </pt>
              </numCache>
            </numRef>
          </val>
        </ser>
        <ser>
          <idx val="13"/>
          <order val="13"/>
          <spPr>
            <a:solidFill xmlns:a="http://schemas.openxmlformats.org/drawingml/2006/main">
              <a:srgbClr val="3d6493"/>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Dashboard'!$O$38</f>
              <numCache>
                <formatCode>\$#,##0;"($"#,##0\);\-</formatCode>
                <ptCount val="1"/>
                <pt idx="0">
                  <v>24775.1980392774</v>
                </pt>
              </numCache>
            </numRef>
          </val>
        </ser>
        <ser>
          <idx val="14"/>
          <order val="14"/>
          <spPr>
            <a:solidFill xmlns:a="http://schemas.openxmlformats.org/drawingml/2006/main">
              <a:srgbClr val="3e6695"/>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Dashboard'!$P$38</f>
              <numCache>
                <formatCode>\$#,##0;"($"#,##0\);\-</formatCode>
                <ptCount val="1"/>
                <pt idx="0">
                  <v>27627.5867603292</v>
                </pt>
              </numCache>
            </numRef>
          </val>
        </ser>
        <ser>
          <idx val="15"/>
          <order val="15"/>
          <spPr>
            <a:solidFill xmlns:a="http://schemas.openxmlformats.org/drawingml/2006/main">
              <a:srgbClr val="3f6798"/>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Dashboard'!$Q$38</f>
              <numCache>
                <formatCode>\$#,##0;"($"#,##0\);\-</formatCode>
                <ptCount val="1"/>
                <pt idx="0">
                  <v>30716.5438819503</v>
                </pt>
              </numCache>
            </numRef>
          </val>
        </ser>
        <ser>
          <idx val="16"/>
          <order val="16"/>
          <spPr>
            <a:solidFill xmlns:a="http://schemas.openxmlformats.org/drawingml/2006/main">
              <a:srgbClr val="40699a"/>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Dashboard'!$R$38</f>
              <numCache>
                <formatCode>\$#,##0;"($"#,##0\);\-</formatCode>
                <ptCount val="1"/>
                <pt idx="0">
                  <v>34062.0856273612</v>
                </pt>
              </numCache>
            </numRef>
          </val>
        </ser>
        <ser>
          <idx val="17"/>
          <order val="17"/>
          <spPr>
            <a:solidFill xmlns:a="http://schemas.openxmlformats.org/drawingml/2006/main">
              <a:srgbClr val="416a9c"/>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Dashboard'!$S$38</f>
              <numCache>
                <formatCode>\$#,##0;"($"#,##0\);\-</formatCode>
                <ptCount val="1"/>
                <pt idx="0">
                  <v>37685.9194367584</v>
                </pt>
              </numCache>
            </numRef>
          </val>
        </ser>
        <ser>
          <idx val="18"/>
          <order val="18"/>
          <spPr>
            <a:solidFill xmlns:a="http://schemas.openxmlformats.org/drawingml/2006/main">
              <a:srgbClr val="426b9e"/>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Dashboard'!$T$38</f>
              <numCache>
                <formatCode>\$#,##0;"($"#,##0\);\-</formatCode>
                <ptCount val="1"/>
                <pt idx="0">
                  <v>41611.5868760532</v>
                </pt>
              </numCache>
            </numRef>
          </val>
        </ser>
        <ser>
          <idx val="19"/>
          <order val="19"/>
          <spPr>
            <a:solidFill xmlns:a="http://schemas.openxmlformats.org/drawingml/2006/main">
              <a:srgbClr val="426da0"/>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Dashboard'!$U$38</f>
              <numCache>
                <formatCode>\$#,##0;"($"#,##0\);\-</formatCode>
                <ptCount val="1"/>
                <pt idx="0">
                  <v>45864.6186213928</v>
                </pt>
              </numCache>
            </numRef>
          </val>
        </ser>
        <ser>
          <idx val="20"/>
          <order val="20"/>
          <spPr>
            <a:solidFill xmlns:a="http://schemas.openxmlformats.org/drawingml/2006/main">
              <a:srgbClr val="436ea2"/>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Dashboard'!$V$38</f>
              <numCache>
                <formatCode>\$#,##0;"($"#,##0\);\-</formatCode>
                <ptCount val="1"/>
                <pt idx="0">
                  <v>50472.7025398696</v>
                </pt>
              </numCache>
            </numRef>
          </val>
        </ser>
        <ser>
          <idx val="21"/>
          <order val="21"/>
          <spPr>
            <a:solidFill xmlns:a="http://schemas.openxmlformats.org/drawingml/2006/main">
              <a:srgbClr val="446fa4"/>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Dashboard'!$W$38</f>
              <numCache>
                <formatCode>\$#,##0;"($"#,##0\);\-</formatCode>
                <ptCount val="1"/>
                <pt idx="0">
                  <v>55465.8659730434</v>
                </pt>
              </numCache>
            </numRef>
          </val>
        </ser>
        <ser>
          <idx val="22"/>
          <order val="22"/>
          <spPr>
            <a:solidFill xmlns:a="http://schemas.openxmlformats.org/drawingml/2006/main">
              <a:srgbClr val="4571a5"/>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Dashboard'!$X$38</f>
              <numCache>
                <formatCode>\$#,##0;"($"#,##0\);\-</formatCode>
                <ptCount val="1"/>
                <pt idx="0">
                  <v>60876.6734234177</v>
                </pt>
              </numCache>
            </numRef>
          </val>
        </ser>
        <ser>
          <idx val="23"/>
          <order val="23"/>
          <spPr>
            <a:solidFill xmlns:a="http://schemas.openxmlformats.org/drawingml/2006/main">
              <a:srgbClr val="4672a7"/>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Dashboard'!$Y$38</f>
              <numCache>
                <formatCode>\$#,##0;"($"#,##0\);\-</formatCode>
                <ptCount val="1"/>
                <pt idx="0">
                  <v>66740.4409454167</v>
                </pt>
              </numCache>
            </numRef>
          </val>
        </ser>
        <ser>
          <idx val="24"/>
          <order val="24"/>
          <spPr>
            <a:solidFill xmlns:a="http://schemas.openxmlformats.org/drawingml/2006/main">
              <a:srgbClr val="4673a9"/>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Dashboard'!$Z$38</f>
              <numCache>
                <formatCode>\$#,##0;"($"#,##0\);\-</formatCode>
                <ptCount val="1"/>
                <pt idx="0">
                  <v>73095.4686523955</v>
                </pt>
              </numCache>
            </numRef>
          </val>
        </ser>
        <ser>
          <idx val="25"/>
          <order val="25"/>
          <spPr>
            <a:solidFill xmlns:a="http://schemas.openxmlformats.org/drawingml/2006/main">
              <a:srgbClr val="4774ab"/>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Dashboard'!$AA$38</f>
              <numCache>
                <formatCode>\$#,##0;"($"#,##0\);\-</formatCode>
                <ptCount val="1"/>
                <pt idx="0">
                  <v>79983.2928704873</v>
                </pt>
              </numCache>
            </numRef>
          </val>
        </ser>
        <ser>
          <idx val="26"/>
          <order val="26"/>
          <spPr>
            <a:solidFill xmlns:a="http://schemas.openxmlformats.org/drawingml/2006/main">
              <a:srgbClr val="4876ad"/>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Dashboard'!$AB$38</f>
              <numCache>
                <formatCode>\$#,##0;"($"#,##0\);\-</formatCode>
                <ptCount val="1"/>
                <pt idx="0">
                  <v>87448.9595994457</v>
                </pt>
              </numCache>
            </numRef>
          </val>
        </ser>
        <ser>
          <idx val="27"/>
          <order val="27"/>
          <spPr>
            <a:solidFill xmlns:a="http://schemas.openxmlformats.org/drawingml/2006/main">
              <a:srgbClr val="4977ae"/>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Dashboard'!$AC$38</f>
              <numCache>
                <formatCode>\$#,##0;"($"#,##0\);\-</formatCode>
                <ptCount val="1"/>
                <pt idx="0">
                  <v>95541.32108092291</v>
                </pt>
              </numCache>
            </numRef>
          </val>
        </ser>
        <ser>
          <idx val="28"/>
          <order val="28"/>
          <spPr>
            <a:solidFill xmlns:a="http://schemas.openxmlformats.org/drawingml/2006/main">
              <a:srgbClr val="4978b0"/>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Dashboard'!$AD$38</f>
              <numCache>
                <formatCode>\$#,##0;"($"#,##0\);\-</formatCode>
                <ptCount val="1"/>
                <pt idx="0">
                  <v>104313.357426762</v>
                </pt>
              </numCache>
            </numRef>
          </val>
        </ser>
        <ser>
          <idx val="29"/>
          <order val="29"/>
          <spPr>
            <a:solidFill xmlns:a="http://schemas.openxmlformats.org/drawingml/2006/main">
              <a:srgbClr val="4a79b2"/>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Dashboard'!$AE$38</f>
              <numCache>
                <formatCode>\$#,##0;"($"#,##0\);\-</formatCode>
                <ptCount val="1"/>
                <pt idx="0">
                  <v>113822.525424878</v>
                </pt>
              </numCache>
            </numRef>
          </val>
        </ser>
        <ser>
          <idx val="30"/>
          <order val="30"/>
          <spPr>
            <a:solidFill xmlns:a="http://schemas.openxmlformats.org/drawingml/2006/main">
              <a:srgbClr val="4b7ab4"/>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Dashboard'!$AF$38</f>
              <numCache>
                <formatCode>\$#,##0;"($"#,##0\);\-</formatCode>
                <ptCount val="1"/>
                <pt idx="0">
                  <v>124131.136819222</v>
                </pt>
              </numCache>
            </numRef>
          </val>
        </ser>
        <ser>
          <idx val="31"/>
          <order val="31"/>
          <spPr>
            <a:solidFill xmlns:a="http://schemas.openxmlformats.org/drawingml/2006/main">
              <a:srgbClr val="4b7cb5"/>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Dashboard'!$AG$38</f>
              <numCache>
                <formatCode>\$#,##0;"($"#,##0\);\-</formatCode>
                <ptCount val="1"/>
                <pt idx="0">
                  <v>135306.768554413</v>
                </pt>
              </numCache>
            </numRef>
          </val>
        </ser>
        <ser>
          <idx val="32"/>
          <order val="32"/>
          <spPr>
            <a:solidFill xmlns:a="http://schemas.openxmlformats.org/drawingml/2006/main">
              <a:srgbClr val="4c7db7"/>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Dashboard'!$AH$38</f>
              <numCache>
                <formatCode>\$#,##0;"($"#,##0\);\-</formatCode>
                <ptCount val="1"/>
                <pt idx="0">
                  <v>147422.707686017</v>
                </pt>
              </numCache>
            </numRef>
          </val>
        </ser>
        <ser>
          <idx val="33"/>
          <order val="33"/>
          <spPr>
            <a:solidFill xmlns:a="http://schemas.openxmlformats.org/drawingml/2006/main">
              <a:srgbClr val="4d7eb9"/>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Dashboard'!$AI$38</f>
              <numCache>
                <formatCode>\$#,##0;"($"#,##0\);\-</formatCode>
                <ptCount val="1"/>
                <pt idx="0">
                  <v>160558.433885758</v>
                </pt>
              </numCache>
            </numRef>
          </val>
        </ser>
        <ser>
          <idx val="34"/>
          <order val="34"/>
          <spPr>
            <a:solidFill xmlns:a="http://schemas.openxmlformats.org/drawingml/2006/main">
              <a:srgbClr val="4d7fba"/>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Dashboard'!$AJ$38</f>
              <numCache>
                <formatCode>\$#,##0;"($"#,##0\);\-</formatCode>
                <ptCount val="1"/>
                <pt idx="0">
                  <v>174800.142718401</v>
                </pt>
              </numCache>
            </numRef>
          </val>
        </ser>
        <ser>
          <idx val="35"/>
          <order val="35"/>
          <spPr>
            <a:solidFill xmlns:a="http://schemas.openxmlformats.org/drawingml/2006/main">
              <a:srgbClr val="4e80bc"/>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Dashboard'!$AK$38</f>
              <numCache>
                <formatCode>\$#,##0;"($"#,##0\);\-</formatCode>
                <ptCount val="1"/>
                <pt idx="0">
                  <v>190241.313135532</v>
                </pt>
              </numCache>
            </numRef>
          </val>
        </ser>
        <ser>
          <idx val="36"/>
          <order val="36"/>
          <spPr>
            <a:solidFill xmlns:a="http://schemas.openxmlformats.org/drawingml/2006/main">
              <a:srgbClr val="5383bd"/>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Dashboard'!$B$39</f>
              <numCache>
                <formatCode>\$#,##0;"($"#,##0\);\-</formatCode>
                <ptCount val="1"/>
                <pt idx="0">
                  <v>82645</v>
                </pt>
              </numCache>
            </numRef>
          </val>
        </ser>
        <ser>
          <idx val="37"/>
          <order val="37"/>
          <spPr>
            <a:solidFill xmlns:a="http://schemas.openxmlformats.org/drawingml/2006/main">
              <a:srgbClr val="5b86bf"/>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Dashboard'!$C$39</f>
              <numCache>
                <formatCode>\$#,##0;"($"#,##0\);\-</formatCode>
                <ptCount val="1"/>
                <pt idx="0">
                  <v>92944.9409166667</v>
                </pt>
              </numCache>
            </numRef>
          </val>
        </ser>
        <ser>
          <idx val="38"/>
          <order val="38"/>
          <spPr>
            <a:solidFill xmlns:a="http://schemas.openxmlformats.org/drawingml/2006/main">
              <a:srgbClr val="628ac0"/>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Dashboard'!$D$39</f>
              <numCache>
                <formatCode>\$#,##0;"($"#,##0\);\-</formatCode>
                <ptCount val="1"/>
                <pt idx="0">
                  <v>103261.321163781</v>
                </pt>
              </numCache>
            </numRef>
          </val>
        </ser>
        <ser>
          <idx val="39"/>
          <order val="39"/>
          <spPr>
            <a:solidFill xmlns:a="http://schemas.openxmlformats.org/drawingml/2006/main">
              <a:srgbClr val="698ec2"/>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Dashboard'!$E$39</f>
              <numCache>
                <formatCode>\$#,##0;"($"#,##0\);\-</formatCode>
                <ptCount val="1"/>
                <pt idx="0">
                  <v>113595.535520494</v>
                </pt>
              </numCache>
            </numRef>
          </val>
        </ser>
        <ser>
          <idx val="40"/>
          <order val="40"/>
          <spPr>
            <a:solidFill xmlns:a="http://schemas.openxmlformats.org/drawingml/2006/main">
              <a:srgbClr val="6f91c3"/>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Dashboard'!$F$39</f>
              <numCache>
                <formatCode>\$#,##0;"($"#,##0\);\-</formatCode>
                <ptCount val="1"/>
                <pt idx="0">
                  <v>123949.096591566</v>
                </pt>
              </numCache>
            </numRef>
          </val>
        </ser>
        <ser>
          <idx val="41"/>
          <order val="41"/>
          <spPr>
            <a:solidFill xmlns:a="http://schemas.openxmlformats.org/drawingml/2006/main">
              <a:srgbClr val="7495c5"/>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Dashboard'!$G$39</f>
              <numCache>
                <formatCode>\$#,##0;"($"#,##0\);\-</formatCode>
                <ptCount val="1"/>
                <pt idx="0">
                  <v>134323.644763829</v>
                </pt>
              </numCache>
            </numRef>
          </val>
        </ser>
        <ser>
          <idx val="42"/>
          <order val="42"/>
          <spPr>
            <a:solidFill xmlns:a="http://schemas.openxmlformats.org/drawingml/2006/main">
              <a:srgbClr val="7a98c6"/>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Dashboard'!$H$39</f>
              <numCache>
                <formatCode>\$#,##0;"($"#,##0\);\-</formatCode>
                <ptCount val="1"/>
                <pt idx="0">
                  <v>144720.959003962</v>
                </pt>
              </numCache>
            </numRef>
          </val>
        </ser>
        <ser>
          <idx val="43"/>
          <order val="43"/>
          <spPr>
            <a:solidFill xmlns:a="http://schemas.openxmlformats.org/drawingml/2006/main">
              <a:srgbClr val="7f9bc8"/>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Dashboard'!$I$39</f>
              <numCache>
                <formatCode>\$#,##0;"($"#,##0\);\-</formatCode>
                <ptCount val="1"/>
                <pt idx="0">
                  <v>155142.968568686</v>
                </pt>
              </numCache>
            </numRef>
          </val>
        </ser>
        <ser>
          <idx val="44"/>
          <order val="44"/>
          <spPr>
            <a:solidFill xmlns:a="http://schemas.openxmlformats.org/drawingml/2006/main">
              <a:srgbClr val="839fc9"/>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Dashboard'!$J$39</f>
              <numCache>
                <formatCode>\$#,##0;"($"#,##0\);\-</formatCode>
                <ptCount val="1"/>
                <pt idx="0">
                  <v>165591.765704459</v>
                </pt>
              </numCache>
            </numRef>
          </val>
        </ser>
        <ser>
          <idx val="45"/>
          <order val="45"/>
          <spPr>
            <a:solidFill xmlns:a="http://schemas.openxmlformats.org/drawingml/2006/main">
              <a:srgbClr val="88a2cb"/>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Dashboard'!$K$39</f>
              <numCache>
                <formatCode>\$#,##0;"($"#,##0\);\-</formatCode>
                <ptCount val="1"/>
                <pt idx="0">
                  <v>176069.619420304</v>
                </pt>
              </numCache>
            </numRef>
          </val>
        </ser>
        <ser>
          <idx val="46"/>
          <order val="46"/>
          <spPr>
            <a:solidFill xmlns:a="http://schemas.openxmlformats.org/drawingml/2006/main">
              <a:srgbClr val="8ca5cc"/>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Dashboard'!$L$39</f>
              <numCache>
                <formatCode>\$#,##0;"($"#,##0\);\-</formatCode>
                <ptCount val="1"/>
                <pt idx="0">
                  <v>186578.990424431</v>
                </pt>
              </numCache>
            </numRef>
          </val>
        </ser>
        <ser>
          <idx val="47"/>
          <order val="47"/>
          <spPr>
            <a:solidFill xmlns:a="http://schemas.openxmlformats.org/drawingml/2006/main">
              <a:srgbClr val="91a8cd"/>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Dashboard'!$M$39</f>
              <numCache>
                <formatCode>\$#,##0;"($"#,##0\);\-</formatCode>
                <ptCount val="1"/>
                <pt idx="0">
                  <v>197122.547323012</v>
                </pt>
              </numCache>
            </numRef>
          </val>
        </ser>
        <ser>
          <idx val="48"/>
          <order val="48"/>
          <spPr>
            <a:solidFill xmlns:a="http://schemas.openxmlformats.org/drawingml/2006/main">
              <a:srgbClr val="95aacf"/>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Dashboard'!$N$39</f>
              <numCache>
                <formatCode>\$#,##0;"($"#,##0\);\-</formatCode>
                <ptCount val="1"/>
                <pt idx="0">
                  <v>207703.184187739</v>
                </pt>
              </numCache>
            </numRef>
          </val>
        </ser>
        <ser>
          <idx val="49"/>
          <order val="49"/>
          <spPr>
            <a:solidFill xmlns:a="http://schemas.openxmlformats.org/drawingml/2006/main">
              <a:srgbClr val="99add0"/>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Dashboard'!$O$39</f>
              <numCache>
                <formatCode>\$#,##0;"($"#,##0\);\-</formatCode>
                <ptCount val="1"/>
                <pt idx="0">
                  <v>218324.039607855</v>
                </pt>
              </numCache>
            </numRef>
          </val>
        </ser>
        <ser>
          <idx val="50"/>
          <order val="50"/>
          <spPr>
            <a:solidFill xmlns:a="http://schemas.openxmlformats.org/drawingml/2006/main">
              <a:srgbClr val="9cb0d2"/>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Dashboard'!$P$39</f>
              <numCache>
                <formatCode>\$#,##0;"($"#,##0\);\-</formatCode>
                <ptCount val="1"/>
                <pt idx="0">
                  <v>228988.517352066</v>
                </pt>
              </numCache>
            </numRef>
          </val>
        </ser>
        <ser>
          <idx val="51"/>
          <order val="51"/>
          <spPr>
            <a:solidFill xmlns:a="http://schemas.openxmlformats.org/drawingml/2006/main">
              <a:srgbClr val="a0b3d3"/>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Dashboard'!$Q$39</f>
              <numCache>
                <formatCode>\$#,##0;"($"#,##0\);\-</formatCode>
                <ptCount val="1"/>
                <pt idx="0">
                  <v>239700.30877639</v>
                </pt>
              </numCache>
            </numRef>
          </val>
        </ser>
        <ser>
          <idx val="52"/>
          <order val="52"/>
          <spPr>
            <a:solidFill xmlns:a="http://schemas.openxmlformats.org/drawingml/2006/main">
              <a:srgbClr val="a4b5d4"/>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Dashboard'!$R$39</f>
              <numCache>
                <formatCode>\$#,##0;"($"#,##0\);\-</formatCode>
                <ptCount val="1"/>
                <pt idx="0">
                  <v>250463.417125472</v>
                </pt>
              </numCache>
            </numRef>
          </val>
        </ser>
        <ser>
          <idx val="53"/>
          <order val="53"/>
          <spPr>
            <a:solidFill xmlns:a="http://schemas.openxmlformats.org/drawingml/2006/main">
              <a:srgbClr val="a7b8d6"/>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Dashboard'!$S$39</f>
              <numCache>
                <formatCode>\$#,##0;"($"#,##0\);\-</formatCode>
                <ptCount val="1"/>
                <pt idx="0">
                  <v>261282.183887352</v>
                </pt>
              </numCache>
            </numRef>
          </val>
        </ser>
        <ser>
          <idx val="54"/>
          <order val="54"/>
          <spPr>
            <a:solidFill xmlns:a="http://schemas.openxmlformats.org/drawingml/2006/main">
              <a:srgbClr val="aabad7"/>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Dashboard'!$T$39</f>
              <numCache>
                <formatCode>\$#,##0;"($"#,##0\);\-</formatCode>
                <ptCount val="1"/>
                <pt idx="0">
                  <v>272161.31737521</v>
                </pt>
              </numCache>
            </numRef>
          </val>
        </ser>
        <ser>
          <idx val="55"/>
          <order val="55"/>
          <spPr>
            <a:solidFill xmlns:a="http://schemas.openxmlformats.org/drawingml/2006/main">
              <a:srgbClr val="aebdd8"/>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Dashboard'!$U$39</f>
              <numCache>
                <formatCode>\$#,##0;"($"#,##0\);\-</formatCode>
                <ptCount val="1"/>
                <pt idx="0">
                  <v>283105.923724278</v>
                </pt>
              </numCache>
            </numRef>
          </val>
        </ser>
        <ser>
          <idx val="56"/>
          <order val="56"/>
          <spPr>
            <a:solidFill xmlns:a="http://schemas.openxmlformats.org/drawingml/2006/main">
              <a:srgbClr val="b1bfda"/>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Dashboard'!$V$39</f>
              <numCache>
                <formatCode>\$#,##0;"($"#,##0\);\-</formatCode>
                <ptCount val="1"/>
                <pt idx="0">
                  <v>294121.540507974</v>
                </pt>
              </numCache>
            </numRef>
          </val>
        </ser>
        <ser>
          <idx val="57"/>
          <order val="57"/>
          <spPr>
            <a:solidFill xmlns:a="http://schemas.openxmlformats.org/drawingml/2006/main">
              <a:srgbClr val="b4c2db"/>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Dashboard'!$W$39</f>
              <numCache>
                <formatCode>\$#,##0;"($"#,##0\);\-</formatCode>
                <ptCount val="1"/>
                <pt idx="0">
                  <v>305214.173194609</v>
                </pt>
              </numCache>
            </numRef>
          </val>
        </ser>
        <ser>
          <idx val="58"/>
          <order val="58"/>
          <spPr>
            <a:solidFill xmlns:a="http://schemas.openxmlformats.org/drawingml/2006/main">
              <a:srgbClr val="b7c4dc"/>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Dashboard'!$X$39</f>
              <numCache>
                <formatCode>\$#,##0;"($"#,##0\);\-</formatCode>
                <ptCount val="1"/>
                <pt idx="0">
                  <v>316390.334684683</v>
                </pt>
              </numCache>
            </numRef>
          </val>
        </ser>
        <ser>
          <idx val="59"/>
          <order val="59"/>
          <spPr>
            <a:solidFill xmlns:a="http://schemas.openxmlformats.org/drawingml/2006/main">
              <a:srgbClr val="bac6dd"/>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Dashboard'!$Y$39</f>
              <numCache>
                <formatCode>\$#,##0;"($"#,##0\);\-</formatCode>
                <ptCount val="1"/>
                <pt idx="0">
                  <v>327657.088189083</v>
                </pt>
              </numCache>
            </numRef>
          </val>
        </ser>
        <ser>
          <idx val="60"/>
          <order val="60"/>
          <spPr>
            <a:solidFill xmlns:a="http://schemas.openxmlformats.org/drawingml/2006/main">
              <a:srgbClr val="bdc9df"/>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Dashboard'!$Z$39</f>
              <numCache>
                <formatCode>\$#,##0;"($"#,##0\);\-</formatCode>
                <ptCount val="1"/>
                <pt idx="0">
                  <v>339022.093730479</v>
                </pt>
              </numCache>
            </numRef>
          </val>
        </ser>
        <ser>
          <idx val="61"/>
          <order val="61"/>
          <spPr>
            <a:solidFill xmlns:a="http://schemas.openxmlformats.org/drawingml/2006/main">
              <a:srgbClr val="c0cbe0"/>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Dashboard'!$AA$39</f>
              <numCache>
                <formatCode>\$#,##0;"($"#,##0\);\-</formatCode>
                <ptCount val="1"/>
                <pt idx="0">
                  <v>350493.658574097</v>
                </pt>
              </numCache>
            </numRef>
          </val>
        </ser>
        <ser>
          <idx val="62"/>
          <order val="62"/>
          <spPr>
            <a:solidFill xmlns:a="http://schemas.openxmlformats.org/drawingml/2006/main">
              <a:srgbClr val="c3cde1"/>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Dashboard'!$AB$39</f>
              <numCache>
                <formatCode>\$#,##0;"($"#,##0\);\-</formatCode>
                <ptCount val="1"/>
                <pt idx="0">
                  <v>362080.791919889</v>
                </pt>
              </numCache>
            </numRef>
          </val>
        </ser>
        <ser>
          <idx val="63"/>
          <order val="63"/>
          <spPr>
            <a:solidFill xmlns:a="http://schemas.openxmlformats.org/drawingml/2006/main">
              <a:srgbClr val="c6d0e2"/>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Dashboard'!$AC$39</f>
              <numCache>
                <formatCode>\$#,##0;"($"#,##0\);\-</formatCode>
                <ptCount val="1"/>
                <pt idx="0">
                  <v>373793.264216184</v>
                </pt>
              </numCache>
            </numRef>
          </val>
        </ser>
        <ser>
          <idx val="64"/>
          <order val="64"/>
          <spPr>
            <a:solidFill xmlns:a="http://schemas.openxmlformats.org/drawingml/2006/main">
              <a:srgbClr val="c8d2e4"/>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Dashboard'!$AD$39</f>
              <numCache>
                <formatCode>\$#,##0;"($"#,##0\);\-</formatCode>
                <ptCount val="1"/>
                <pt idx="0">
                  <v>385641.671485352</v>
                </pt>
              </numCache>
            </numRef>
          </val>
        </ser>
        <ser>
          <idx val="65"/>
          <order val="65"/>
          <spPr>
            <a:solidFill xmlns:a="http://schemas.openxmlformats.org/drawingml/2006/main">
              <a:srgbClr val="cbd4e5"/>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Dashboard'!$AE$39</f>
              <numCache>
                <formatCode>\$#,##0;"($"#,##0\);\-</formatCode>
                <ptCount val="1"/>
                <pt idx="0">
                  <v>397637.505084975</v>
                </pt>
              </numCache>
            </numRef>
          </val>
        </ser>
        <ser>
          <idx val="66"/>
          <order val="66"/>
          <spPr>
            <a:solidFill xmlns:a="http://schemas.openxmlformats.org/drawingml/2006/main">
              <a:srgbClr val="ced6e6"/>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Dashboard'!$AF$39</f>
              <numCache>
                <formatCode>\$#,##0;"($"#,##0\);\-</formatCode>
                <ptCount val="1"/>
                <pt idx="0">
                  <v>409793.227363844</v>
                </pt>
              </numCache>
            </numRef>
          </val>
        </ser>
        <ser>
          <idx val="67"/>
          <order val="67"/>
          <spPr>
            <a:solidFill xmlns:a="http://schemas.openxmlformats.org/drawingml/2006/main">
              <a:srgbClr val="d0d8e7"/>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Dashboard'!$AG$39</f>
              <numCache>
                <formatCode>\$#,##0;"($"#,##0\);\-</formatCode>
                <ptCount val="1"/>
                <pt idx="0">
                  <v>422122.353710882</v>
                </pt>
              </numCache>
            </numRef>
          </val>
        </ser>
        <ser>
          <idx val="68"/>
          <order val="68"/>
          <spPr>
            <a:solidFill xmlns:a="http://schemas.openxmlformats.org/drawingml/2006/main">
              <a:srgbClr val="d3dae8"/>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Dashboard'!$AH$39</f>
              <numCache>
                <formatCode>\$#,##0;"($"#,##0\);\-</formatCode>
                <ptCount val="1"/>
                <pt idx="0">
                  <v>434639.541537203</v>
                </pt>
              </numCache>
            </numRef>
          </val>
        </ser>
        <ser>
          <idx val="69"/>
          <order val="69"/>
          <spPr>
            <a:solidFill xmlns:a="http://schemas.openxmlformats.org/drawingml/2006/main">
              <a:srgbClr val="d5dcea"/>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Dashboard'!$AI$39</f>
              <numCache>
                <formatCode>\$#,##0;"($"#,##0\);\-</formatCode>
                <ptCount val="1"/>
                <pt idx="0">
                  <v>447360.686777151</v>
                </pt>
              </numCache>
            </numRef>
          </val>
        </ser>
        <ser>
          <idx val="70"/>
          <order val="70"/>
          <spPr>
            <a:solidFill xmlns:a="http://schemas.openxmlformats.org/drawingml/2006/main">
              <a:srgbClr val="d8deeb"/>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Dashboard'!$AJ$39</f>
              <numCache>
                <formatCode>\$#,##0;"($"#,##0\);\-</formatCode>
                <ptCount val="1"/>
                <pt idx="0">
                  <v>460303.02854368</v>
                </pt>
              </numCache>
            </numRef>
          </val>
        </ser>
        <ser>
          <idx val="71"/>
          <order val="71"/>
          <spPr>
            <a:solidFill xmlns:a="http://schemas.openxmlformats.org/drawingml/2006/main">
              <a:srgbClr val="dae0ec"/>
            </a:solidFill>
            <a:ln xmlns:a="http://schemas.openxmlformats.org/drawingml/2006/main" w="0">
              <a:solidFill>
                <a:srgbClr val="000000"/>
              </a:solidFill>
              <a:prstDash val="solid"/>
            </a:ln>
          </spPr>
          <invertIfNegative val="0"/>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Dashboard'!$AK$39</f>
              <numCache>
                <formatCode>\$#,##0;"($"#,##0\);\-</formatCode>
                <ptCount val="1"/>
                <pt idx="0">
                  <v>473485.262627106</v>
                </pt>
              </numCache>
            </numRef>
          </val>
        </ser>
        <gapWidth val="150"/>
        <overlap val="0"/>
        <axId val="32191422"/>
        <axId val="57383512"/>
      </barChart>
      <catAx>
        <axId val="32191422"/>
        <scaling>
          <orientation val="minMax"/>
        </scaling>
        <delete val="0"/>
        <axPos val="b"/>
        <numFmt formatCode="mmm\-yy" sourceLinked="1"/>
        <majorTickMark val="none"/>
        <minorTickMark val="none"/>
        <tickLblPos val="nextTo"/>
        <spPr>
          <a:ln xmlns:a="http://schemas.openxmlformats.org/drawingml/2006/main" w="0">
            <a:solidFill>
              <a:srgbClr val="b3b3b3"/>
            </a:solid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p>
        </txPr>
        <crossAx val="57383512"/>
        <crosses val="autoZero"/>
        <auto val="1"/>
        <lblAlgn val="ctr"/>
        <lblOffset val="100"/>
        <noMultiLvlLbl val="0"/>
      </catAx>
      <valAx>
        <axId val="57383512"/>
        <scaling>
          <orientation val="minMax"/>
        </scaling>
        <delete val="0"/>
        <axPos val="l"/>
        <majorGridlines>
          <spPr>
            <a:ln xmlns:a="http://schemas.openxmlformats.org/drawingml/2006/main" w="0">
              <a:solidFill>
                <a:srgbClr val="b3b3b3"/>
              </a:solidFill>
              <a:prstDash val="soli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a:t>
                </a:r>
              </a:p>
            </rich>
          </tx>
          <overlay val="0"/>
          <spPr>
            <a:noFill xmlns:a="http://schemas.openxmlformats.org/drawingml/2006/main"/>
            <a:ln xmlns:a="http://schemas.openxmlformats.org/drawingml/2006/main" w="0">
              <a:noFill/>
              <a:prstDash val="solid"/>
            </a:ln>
          </spPr>
        </title>
        <numFmt formatCode="\$#,##0;&quot;($&quot;#,##0\);\-" sourceLinked="1"/>
        <majorTickMark val="none"/>
        <minorTickMark val="none"/>
        <tickLblPos val="nextTo"/>
        <spPr>
          <a:ln xmlns:a="http://schemas.openxmlformats.org/drawingml/2006/main" w="0">
            <a:solidFill>
              <a:srgbClr val="b3b3b3"/>
            </a:solid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p>
        </txPr>
        <crossAx val="32191422"/>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p>
      </txPr>
    </legend>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4.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800" b="1" strike="noStrike" spc="-1">
                <a:solidFill>
                  <a:srgbClr val="000000"/>
                </a:solidFill>
                <a:latin typeface="Calibri"/>
              </a:defRPr>
            </a:pPr>
            <a:r>
              <a:rPr sz="1800" b="1" strike="noStrike" spc="-1">
                <a:solidFill>
                  <a:srgbClr val="000000"/>
                </a:solidFill>
                <a:latin typeface="Calibri"/>
              </a:rPr>
              <a:t>Cash Balance — Series A in Month 18</a:t>
            </a:r>
          </a:p>
        </rich>
      </tx>
      <overlay val="0"/>
      <spPr>
        <a:noFill xmlns:a="http://schemas.openxmlformats.org/drawingml/2006/main"/>
        <a:ln xmlns:a="http://schemas.openxmlformats.org/drawingml/2006/main" w="0">
          <a:noFill/>
          <a:prstDash val="solid"/>
        </a:ln>
      </spPr>
    </title>
    <plotArea>
      <lineChart>
        <grouping val="standard"/>
        <varyColors val="0"/>
        <ser>
          <idx val="0"/>
          <order val="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Dashboard'!$B$40</f>
              <numCache>
                <formatCode>\$#,##0;"($"#,##0\);\-</formatCode>
                <ptCount val="1"/>
                <pt idx="0">
                  <v>4959723.33333333</v>
                </pt>
              </numCache>
            </numRef>
          </val>
          <smooth val="1"/>
        </ser>
        <ser>
          <idx val="1"/>
          <order val="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Dashboard'!$C$40</f>
              <numCache>
                <formatCode>\$#,##0;"($"#,##0\);\-</formatCode>
                <ptCount val="1"/>
                <pt idx="0">
                  <v>4873383.17125</v>
                </pt>
              </numCache>
            </numRef>
          </val>
          <smooth val="1"/>
        </ser>
        <ser>
          <idx val="2"/>
          <order val="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Dashboard'!$D$40</f>
              <numCache>
                <formatCode>\$#,##0;"($"#,##0\);\-</formatCode>
                <ptCount val="1"/>
                <pt idx="0">
                  <v>4777669.62266057</v>
                </pt>
              </numCache>
            </numRef>
          </val>
          <smooth val="1"/>
        </ser>
        <ser>
          <idx val="3"/>
          <order val="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Dashboard'!$E$40</f>
              <numCache>
                <formatCode>\$#,##0;"($"#,##0\);\-</formatCode>
                <ptCount val="1"/>
                <pt idx="0">
                  <v>4672640.62338519</v>
                </pt>
              </numCache>
            </numRef>
          </val>
          <smooth val="1"/>
        </ser>
        <ser>
          <idx val="4"/>
          <order val="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Dashboard'!$F$40</f>
              <numCache>
                <formatCode>\$#,##0;"($"#,##0\);\-</formatCode>
                <ptCount val="1"/>
                <pt idx="0">
                  <v>4558359.02218742</v>
                </pt>
              </numCache>
            </numRef>
          </val>
          <smooth val="1"/>
        </ser>
        <ser>
          <idx val="5"/>
          <order val="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Dashboard'!$G$40</f>
              <numCache>
                <formatCode>\$#,##0;"($"#,##0\);\-</formatCode>
                <ptCount val="1"/>
                <pt idx="0">
                  <v>4434892.99581592</v>
                </pt>
              </numCache>
            </numRef>
          </val>
          <smooth val="1"/>
        </ser>
        <ser>
          <idx val="6"/>
          <order val="6"/>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Dashboard'!$H$40</f>
              <numCache>
                <formatCode>\$#,##0;"($"#,##0\);\-</formatCode>
                <ptCount val="1"/>
                <pt idx="0">
                  <v>4302316.49911779</v>
                </pt>
              </numCache>
            </numRef>
          </val>
          <smooth val="1"/>
        </ser>
        <ser>
          <idx val="7"/>
          <order val="7"/>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Dashboard'!$I$40</f>
              <numCache>
                <formatCode>\$#,##0;"($"#,##0\);\-</formatCode>
                <ptCount val="1"/>
                <pt idx="0">
                  <v>4160709.75318702</v>
                </pt>
              </numCache>
            </numRef>
          </val>
          <smooth val="1"/>
        </ser>
        <ser>
          <idx val="8"/>
          <order val="8"/>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Dashboard'!$J$40</f>
              <numCache>
                <formatCode>\$#,##0;"($"#,##0\);\-</formatCode>
                <ptCount val="1"/>
                <pt idx="0">
                  <v>4010159.77476215</v>
                </pt>
              </numCache>
            </numRef>
          </val>
          <smooth val="1"/>
        </ser>
        <ser>
          <idx val="9"/>
          <order val="9"/>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Dashboard'!$K$40</f>
              <numCache>
                <formatCode>\$#,##0;"($"#,##0\);\-</formatCode>
                <ptCount val="1"/>
                <pt idx="0">
                  <v>3850760.95035853</v>
                </pt>
              </numCache>
            </numRef>
          </val>
          <smooth val="1"/>
        </ser>
        <ser>
          <idx val="10"/>
          <order val="1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Dashboard'!$L$40</f>
              <numCache>
                <formatCode>\$#,##0;"($"#,##0\);\-</formatCode>
                <ptCount val="1"/>
                <pt idx="0">
                  <v>3682615.65891544</v>
                </pt>
              </numCache>
            </numRef>
          </val>
          <smooth val="1"/>
        </ser>
        <ser>
          <idx val="11"/>
          <order val="1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Dashboard'!$M$40</f>
              <numCache>
                <formatCode>\$#,##0;"($"#,##0\);\-</formatCode>
                <ptCount val="1"/>
                <pt idx="0">
                  <v>3505834.94705742</v>
                </pt>
              </numCache>
            </numRef>
          </val>
          <smooth val="1"/>
        </ser>
        <ser>
          <idx val="12"/>
          <order val="1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Dashboard'!$N$40</f>
              <numCache>
                <formatCode>\$#,##0;"($"#,##0\);\-</formatCode>
                <ptCount val="1"/>
                <pt idx="0">
                  <v>3320539.26141572</v>
                </pt>
              </numCache>
            </numRef>
          </val>
          <smooth val="1"/>
        </ser>
        <ser>
          <idx val="13"/>
          <order val="1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Dashboard'!$O$40</f>
              <numCache>
                <formatCode>\$#,##0;"($"#,##0\);\-</formatCode>
                <ptCount val="1"/>
                <pt idx="0">
                  <v>3126859.24283163</v>
                </pt>
              </numCache>
            </numRef>
          </val>
          <smooth val="1"/>
        </ser>
        <ser>
          <idx val="14"/>
          <order val="1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Dashboard'!$P$40</f>
              <numCache>
                <formatCode>\$#,##0;"($"#,##0\);\-</formatCode>
                <ptCount val="1"/>
                <pt idx="0">
                  <v>2924936.58767037</v>
                </pt>
              </numCache>
            </numRef>
          </val>
          <smooth val="1"/>
        </ser>
        <ser>
          <idx val="15"/>
          <order val="1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Dashboard'!$Q$40</f>
              <numCache>
                <formatCode>\$#,##0;"($"#,##0\);\-</formatCode>
                <ptCount val="1"/>
                <pt idx="0">
                  <v>2714924.98191672</v>
                </pt>
              </numCache>
            </numRef>
          </val>
          <smooth val="1"/>
        </ser>
        <ser>
          <idx val="16"/>
          <order val="16"/>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Dashboard'!$R$40</f>
              <numCache>
                <formatCode>\$#,##0;"($"#,##0\);\-</formatCode>
                <ptCount val="1"/>
                <pt idx="0">
                  <v>2496991.11420228</v>
                </pt>
              </numCache>
            </numRef>
          </val>
          <smooth val="1"/>
        </ser>
        <ser>
          <idx val="17"/>
          <order val="17"/>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Dashboard'!$S$40</f>
              <numCache>
                <formatCode>\$#,##0;"($"#,##0\);\-</formatCode>
                <ptCount val="1"/>
                <pt idx="0">
                  <v>17271315.774434</v>
                </pt>
              </numCache>
            </numRef>
          </val>
          <smooth val="1"/>
        </ser>
        <ser>
          <idx val="18"/>
          <order val="18"/>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Dashboard'!$T$40</f>
              <numCache>
                <formatCode>\$#,##0;"($"#,##0\);\-</formatCode>
                <ptCount val="1"/>
                <pt idx="0">
                  <v>17038095.0452574</v>
                </pt>
              </numCache>
            </numRef>
          </val>
          <smooth val="1"/>
        </ser>
        <ser>
          <idx val="19"/>
          <order val="19"/>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Dashboard'!$U$40</f>
              <numCache>
                <formatCode>\$#,##0;"($"#,##0\);\-</formatCode>
                <ptCount val="1"/>
                <pt idx="0">
                  <v>16797541.5941992</v>
                </pt>
              </numCache>
            </numRef>
          </val>
          <smooth val="1"/>
        </ser>
        <ser>
          <idx val="20"/>
          <order val="2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Dashboard'!$V$40</f>
              <numCache>
                <formatCode>\$#,##0;"($"#,##0\);\-</formatCode>
                <ptCount val="1"/>
                <pt idx="0">
                  <v>16549886.0749963</v>
                </pt>
              </numCache>
            </numRef>
          </val>
          <smooth val="1"/>
        </ser>
        <ser>
          <idx val="21"/>
          <order val="2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Dashboard'!$W$40</f>
              <numCache>
                <formatCode>\$#,##0;"($"#,##0\);\-</formatCode>
                <ptCount val="1"/>
                <pt idx="0">
                  <v>16295378.6473375</v>
                </pt>
              </numCache>
            </numRef>
          </val>
          <smooth val="1"/>
        </ser>
        <ser>
          <idx val="22"/>
          <order val="2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Dashboard'!$X$40</f>
              <numCache>
                <formatCode>\$#,##0;"($"#,##0\);\-</formatCode>
                <ptCount val="1"/>
                <pt idx="0">
                  <v>16034290.6250245</v>
                </pt>
              </numCache>
            </numRef>
          </val>
          <smooth val="1"/>
        </ser>
        <ser>
          <idx val="23"/>
          <order val="2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Dashboard'!$Y$40</f>
              <numCache>
                <formatCode>\$#,##0;"($"#,##0\);\-</formatCode>
                <ptCount val="1"/>
                <pt idx="0">
                  <v>15766916.2634024</v>
                </pt>
              </numCache>
            </numRef>
          </val>
          <smooth val="1"/>
        </ser>
        <ser>
          <idx val="24"/>
          <order val="2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Dashboard'!$Z$40</f>
              <numCache>
                <formatCode>\$#,##0;"($"#,##0\);\-</formatCode>
                <ptCount val="1"/>
                <pt idx="0">
                  <v>15493574.6978288</v>
                </pt>
              </numCache>
            </numRef>
          </val>
          <smooth val="1"/>
        </ser>
        <ser>
          <idx val="25"/>
          <order val="2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Dashboard'!$AA$40</f>
              <numCache>
                <formatCode>\$#,##0;"($"#,##0\);\-</formatCode>
                <ptCount val="1"/>
                <pt idx="0">
                  <v>15214612.0459447</v>
                </pt>
              </numCache>
            </numRef>
          </val>
          <smooth val="1"/>
        </ser>
        <ser>
          <idx val="26"/>
          <order val="26"/>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Dashboard'!$AB$40</f>
              <numCache>
                <formatCode>\$#,##0;"($"#,##0\);\-</formatCode>
                <ptCount val="1"/>
                <pt idx="0">
                  <v>14930403.6875867</v>
                </pt>
              </numCache>
            </numRef>
          </val>
          <smooth val="1"/>
        </ser>
        <ser>
          <idx val="27"/>
          <order val="27"/>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Dashboard'!$AC$40</f>
              <numCache>
                <formatCode>\$#,##0;"($"#,##0\);\-</formatCode>
                <ptCount val="1"/>
                <pt idx="0">
                  <v>14641356.7373532</v>
                </pt>
              </numCache>
            </numRef>
          </val>
          <smooth val="1"/>
        </ser>
        <ser>
          <idx val="28"/>
          <order val="28"/>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Dashboard'!$AD$40</f>
              <numCache>
                <formatCode>\$#,##0;"($"#,##0\);\-</formatCode>
                <ptCount val="1"/>
                <pt idx="0">
                  <v>14347912.7261026</v>
                </pt>
              </numCache>
            </numRef>
          </val>
          <smooth val="1"/>
        </ser>
        <ser>
          <idx val="29"/>
          <order val="29"/>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Dashboard'!$AE$40</f>
              <numCache>
                <formatCode>\$#,##0;"($"#,##0\);\-</formatCode>
                <ptCount val="1"/>
                <pt idx="0">
                  <v>14050550.5090386</v>
                </pt>
              </numCache>
            </numRef>
          </val>
          <smooth val="1"/>
        </ser>
        <ser>
          <idx val="30"/>
          <order val="30"/>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Dashboard'!$AF$40</f>
              <numCache>
                <formatCode>\$#,##0;"($"#,##0\);\-</formatCode>
                <ptCount val="1"/>
                <pt idx="0">
                  <v>13749789.4195297</v>
                </pt>
              </numCache>
            </numRef>
          </val>
          <smooth val="1"/>
        </ser>
        <ser>
          <idx val="31"/>
          <order val="31"/>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Dashboard'!$AG$40</f>
              <numCache>
                <formatCode>\$#,##0;"($"#,##0\);\-</formatCode>
                <ptCount val="1"/>
                <pt idx="0">
                  <v>13446192.6894261</v>
                </pt>
              </numCache>
            </numRef>
          </val>
          <smooth val="1"/>
        </ser>
        <ser>
          <idx val="32"/>
          <order val="32"/>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Dashboard'!$AH$40</f>
              <numCache>
                <formatCode>\$#,##0;"($"#,##0\);\-</formatCode>
                <ptCount val="1"/>
                <pt idx="0">
                  <v>13140371.1583948</v>
                </pt>
              </numCache>
            </numRef>
          </val>
          <smooth val="1"/>
        </ser>
        <ser>
          <idx val="33"/>
          <order val="33"/>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Dashboard'!$AI$40</f>
              <numCache>
                <formatCode>\$#,##0;"($"#,##0\);\-</formatCode>
                <ptCount val="1"/>
                <pt idx="0">
                  <v>12832987.2966932</v>
                </pt>
              </numCache>
            </numRef>
          </val>
          <smooth val="1"/>
        </ser>
        <ser>
          <idx val="34"/>
          <order val="34"/>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Dashboard'!$AJ$40</f>
              <numCache>
                <formatCode>\$#,##0;"($"#,##0\);\-</formatCode>
                <ptCount val="1"/>
                <pt idx="0">
                  <v>12524759.5678684</v>
                </pt>
              </numCache>
            </numRef>
          </val>
          <smooth val="1"/>
        </ser>
        <ser>
          <idx val="35"/>
          <order val="35"/>
          <spPr>
            <a:solidFill xmlns:a="http://schemas.openxmlformats.org/drawingml/2006/main">
              <a:srgbClr val="ffffff"/>
            </a:solidFill>
            <a:ln xmlns:a="http://schemas.openxmlformats.org/drawingml/2006/main" w="0">
              <a:solidFill>
                <a:srgbClr val="ffffff"/>
              </a:solidFill>
              <a:prstDash val="soli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spc="-1">
                    <a:latin typeface="Arial"/>
                  </a:defRPr>
                </a:pPr>
                <a:r>
                  <a:t>None</a:t>
                </a:r>
              </a:p>
            </txPr>
            <showLegendKey val="0"/>
            <showVal val="0"/>
            <showCatName val="0"/>
            <showSerName val="0"/>
            <showPercent val="0"/>
            <showLeaderLines val="1"/>
          </dLbls>
          <cat>
            <strRef>
              <f>'3. Revenue'!$B$4:$AK$4</f>
              <strCache>
                <ptCount val="36"/>
                <pt idx="0">
                  <v>Jan-26</v>
                </pt>
                <pt idx="1">
                  <v>Feb-26</v>
                </pt>
                <pt idx="2">
                  <v>Mar-26</v>
                </pt>
                <pt idx="3">
                  <v>Apr-26</v>
                </pt>
                <pt idx="4">
                  <v>May-26</v>
                </pt>
                <pt idx="5">
                  <v>Jun-26</v>
                </pt>
                <pt idx="6">
                  <v>Jul-26</v>
                </pt>
                <pt idx="7">
                  <v>Aug-26</v>
                </pt>
                <pt idx="8">
                  <v>Sep-26</v>
                </pt>
                <pt idx="9">
                  <v>Oct-26</v>
                </pt>
                <pt idx="10">
                  <v>Nov-26</v>
                </pt>
                <pt idx="11">
                  <v>Dec-26</v>
                </pt>
                <pt idx="12">
                  <v>Jan-27</v>
                </pt>
                <pt idx="13">
                  <v>Feb-27</v>
                </pt>
                <pt idx="14">
                  <v>Mar-27</v>
                </pt>
                <pt idx="15">
                  <v>Apr-27</v>
                </pt>
                <pt idx="16">
                  <v>May-27</v>
                </pt>
                <pt idx="17">
                  <v>Jun-27</v>
                </pt>
                <pt idx="18">
                  <v>Jul-27</v>
                </pt>
                <pt idx="19">
                  <v>Aug-27</v>
                </pt>
                <pt idx="20">
                  <v>Sep-27</v>
                </pt>
                <pt idx="21">
                  <v>Oct-27</v>
                </pt>
                <pt idx="22">
                  <v>Nov-27</v>
                </pt>
                <pt idx="23">
                  <v>Dec-27</v>
                </pt>
                <pt idx="24">
                  <v>Jan-28</v>
                </pt>
                <pt idx="25">
                  <v>Feb-28</v>
                </pt>
                <pt idx="26">
                  <v>Mar-28</v>
                </pt>
                <pt idx="27">
                  <v>Apr-28</v>
                </pt>
                <pt idx="28">
                  <v>May-28</v>
                </pt>
                <pt idx="29">
                  <v>Jun-28</v>
                </pt>
                <pt idx="30">
                  <v>Jul-28</v>
                </pt>
                <pt idx="31">
                  <v>Aug-28</v>
                </pt>
                <pt idx="32">
                  <v>Sep-28</v>
                </pt>
                <pt idx="33">
                  <v>Oct-28</v>
                </pt>
                <pt idx="34">
                  <v>Nov-28</v>
                </pt>
                <pt idx="35">
                  <v>Dec-28</v>
                </pt>
              </strCache>
            </strRef>
          </cat>
          <val>
            <numRef>
              <f>'9. Dashboard'!$AK$40</f>
              <numCache>
                <formatCode>\$#,##0;"($"#,##0\);\-</formatCode>
                <ptCount val="1"/>
                <pt idx="0">
                  <v>12216467.1601042</v>
                </pt>
              </numCache>
            </numRef>
          </val>
          <smooth val="1"/>
        </ser>
        <hiLowLines>
          <spPr>
            <a:ln xmlns:a="http://schemas.openxmlformats.org/drawingml/2006/main" w="0">
              <a:noFill/>
              <a:prstDash val="solid"/>
            </a:ln>
          </spPr>
        </hiLowLines>
        <marker val="0"/>
        <axId val="22672608"/>
        <axId val="99640673"/>
      </lineChart>
      <catAx>
        <axId val="22672608"/>
        <scaling>
          <orientation val="minMax"/>
        </scaling>
        <delete val="0"/>
        <axPos val="b"/>
        <title>
          <tx>
            <rich>
              <a:bodyPr xmlns:a="http://schemas.openxmlformats.org/drawingml/2006/main" rot="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Month</a:t>
                </a:r>
              </a:p>
            </rich>
          </tx>
          <overlay val="0"/>
          <spPr>
            <a:noFill xmlns:a="http://schemas.openxmlformats.org/drawingml/2006/main"/>
            <a:ln xmlns:a="http://schemas.openxmlformats.org/drawingml/2006/main" w="0">
              <a:noFill/>
              <a:prstDash val="solid"/>
            </a:ln>
          </spPr>
        </title>
        <numFmt formatCode="mmm\-yy" sourceLinked="1"/>
        <majorTickMark val="none"/>
        <minorTickMark val="none"/>
        <tickLblPos val="nextTo"/>
        <spPr>
          <a:ln xmlns:a="http://schemas.openxmlformats.org/drawingml/2006/main" w="0">
            <a:solidFill>
              <a:srgbClr val="b3b3b3"/>
            </a:solid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p>
        </txPr>
        <crossAx val="99640673"/>
        <crosses val="autoZero"/>
        <auto val="1"/>
        <lblAlgn val="ctr"/>
        <lblOffset val="100"/>
        <noMultiLvlLbl val="0"/>
      </catAx>
      <valAx>
        <axId val="99640673"/>
        <scaling>
          <orientation val="minMax"/>
        </scaling>
        <delete val="0"/>
        <axPos val="l"/>
        <majorGridlines>
          <spPr>
            <a:ln xmlns:a="http://schemas.openxmlformats.org/drawingml/2006/main" w="0">
              <a:solidFill>
                <a:srgbClr val="b3b3b3"/>
              </a:solidFill>
              <a:prstDash val="solid"/>
            </a:ln>
          </spPr>
        </majorGridlines>
        <title>
          <tx>
            <rich>
              <a:bodyPr xmlns:a="http://schemas.openxmlformats.org/drawingml/2006/main" rot="-5400000"/>
              <a:lstStyle xmlns:a="http://schemas.openxmlformats.org/drawingml/2006/main"/>
              <a:p xmlns:a="http://schemas.openxmlformats.org/drawingml/2006/main">
                <a:pPr>
                  <a:defRPr sz="1000" b="1" strike="noStrike" spc="-1">
                    <a:solidFill>
                      <a:srgbClr val="000000"/>
                    </a:solidFill>
                    <a:latin typeface="Calibri"/>
                  </a:defRPr>
                </a:pPr>
                <a:r>
                  <a:rPr sz="1000" b="1" strike="noStrike" spc="-1">
                    <a:solidFill>
                      <a:srgbClr val="000000"/>
                    </a:solidFill>
                    <a:latin typeface="Calibri"/>
                  </a:rPr>
                  <a:t>Cash ($)</a:t>
                </a:r>
              </a:p>
            </rich>
          </tx>
          <overlay val="0"/>
          <spPr>
            <a:noFill xmlns:a="http://schemas.openxmlformats.org/drawingml/2006/main"/>
            <a:ln xmlns:a="http://schemas.openxmlformats.org/drawingml/2006/main" w="0">
              <a:noFill/>
              <a:prstDash val="solid"/>
            </a:ln>
          </spPr>
        </title>
        <numFmt formatCode="\$#,##0;&quot;($&quot;#,##0\);\-" sourceLinked="1"/>
        <majorTickMark val="none"/>
        <minorTickMark val="none"/>
        <tickLblPos val="nextTo"/>
        <spPr>
          <a:ln xmlns:a="http://schemas.openxmlformats.org/drawingml/2006/main" w="0">
            <a:solidFill>
              <a:srgbClr val="b3b3b3"/>
            </a:solidFill>
            <a:prstDash val="solid"/>
          </a:ln>
        </spPr>
        <txPr>
          <a:bodyPr xmlns:a="http://schemas.openxmlformats.org/drawingml/2006/main"/>
          <a:lstStyle xmlns:a="http://schemas.openxmlformats.org/drawingml/2006/main"/>
          <a:p xmlns:a="http://schemas.openxmlformats.org/drawingml/2006/main">
            <a:pPr>
              <a:defRPr sz="1000" b="0" strike="noStrike" spc="-1">
                <a:solidFill>
                  <a:srgbClr val="000000"/>
                </a:solidFill>
                <a:latin typeface="Calibri"/>
              </a:defRPr>
            </a:pPr>
            <a:r>
              <a:t>None</a:t>
            </a:r>
          </a:p>
        </txPr>
        <crossAx val="22672608"/>
        <crosses val="autoZero"/>
        <crossBetween val="between"/>
      </valAx>
    </plotArea>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 Type="http://schemas.openxmlformats.org/officeDocument/2006/relationships/chart" Target="/xl/charts/chart4.xml" Id="rId4"/></Relationships>
</file>

<file path=xl/drawings/drawing1.xml><?xml version="1.0" encoding="utf-8"?>
<wsDr xmlns="http://schemas.openxmlformats.org/drawingml/2006/spreadsheetDrawing">
  <twoCellAnchor editAs="oneCell">
    <from>
      <col>1</col>
      <colOff>0</colOff>
      <row>12</row>
      <rowOff>70560</rowOff>
    </from>
    <to>
      <col>6</col>
      <colOff>120600</colOff>
      <row>29</row>
      <rowOff>71640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editAs="oneCell">
    <from>
      <col>6</col>
      <colOff>0</colOff>
      <row>12</row>
      <rowOff>70560</rowOff>
    </from>
    <to>
      <col>11</col>
      <colOff>120960</colOff>
      <row>29</row>
      <rowOff>71640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twoCellAnchor editAs="oneCell">
    <from>
      <col>1</col>
      <colOff>0</colOff>
      <row>31</row>
      <rowOff>70560</rowOff>
    </from>
    <to>
      <col>6</col>
      <colOff>120600</colOff>
      <row>48</row>
      <rowOff>71640</rowOff>
    </to>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twoCellAnchor>
  <twoCellAnchor editAs="oneCell">
    <from>
      <col>6</col>
      <colOff>0</colOff>
      <row>31</row>
      <rowOff>70560</rowOff>
    </from>
    <to>
      <col>11</col>
      <colOff>120960</colOff>
      <row>48</row>
      <rowOff>71640</rowOff>
    </to>
    <graphicFrame>
      <nvGraphicFramePr>
        <cNvPr id="4" name="Chart 4"/>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4"/>
        </a:graphicData>
      </a:graphic>
    </graphicFrame>
    <clientData/>
  </twoCellAnchor>
</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9.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filterMode="0">
    <outlinePr summaryBelow="1" summaryRight="1"/>
    <pageSetUpPr fitToPage="0"/>
  </sheetPr>
  <dimension ref="B2:C46"/>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4" customWidth="1" style="66" min="1" max="1"/>
    <col width="28" customWidth="1" style="66" min="2" max="2"/>
    <col width="50" customWidth="1" style="66" min="3" max="3"/>
    <col width="4" customWidth="1" style="66" min="4" max="4"/>
  </cols>
  <sheetData>
    <row r="2">
      <c r="B2" s="125" t="inlineStr">
        <is>
          <t>⚠ SAMPLE — For evaluation only. Buy at awbrinnovations.com/fastmodel for a custom model with your data.</t>
        </is>
      </c>
    </row>
    <row r="3" ht="43.3" customHeight="1" s="67">
      <c r="B3" s="68" t="inlineStr">
        <is>
          <t>ExampleCo</t>
        </is>
      </c>
    </row>
    <row r="5" ht="22.05" customHeight="1" s="67">
      <c r="B5" s="69" t="inlineStr">
        <is>
          <t>Three-Statement Financial Model</t>
        </is>
      </c>
    </row>
    <row r="6" ht="15" customHeight="1" s="67">
      <c r="B6" s="70" t="inlineStr">
        <is>
          <t>36 months · January 2026 — December 2028</t>
        </is>
      </c>
    </row>
    <row r="7" ht="3.75" customHeight="1" s="67">
      <c r="B7" s="71" t="n"/>
    </row>
    <row r="9" ht="15" customHeight="1" s="67">
      <c r="B9" s="72" t="inlineStr">
        <is>
          <t>SAMPLE DELIVERABLE</t>
        </is>
      </c>
      <c r="C9" s="70" t="inlineStr">
        <is>
          <t>Built by AWBR Innovations · FastModel</t>
        </is>
      </c>
    </row>
    <row r="11" ht="17.35" customHeight="1" s="67">
      <c r="B11" s="73" t="inlineStr">
        <is>
          <t>About this model</t>
        </is>
      </c>
    </row>
    <row r="12" ht="21.75" customHeight="1" s="67">
      <c r="B12" s="74" t="inlineStr">
        <is>
          <t>This workbook is a sample of what every FastModel engagement delivers. It demonstrates the structure, integration, and quality of a productized three-statement model built by AWBR Innovations in 48 hours for a flat $1,500.</t>
        </is>
      </c>
    </row>
    <row r="13" ht="21.75" customHeight="1" s="67"/>
    <row r="15" ht="17.35" customHeight="1" s="67">
      <c r="B15" s="73" t="inlineStr">
        <is>
          <t>About ExampleCo (the sample subject)</t>
        </is>
      </c>
    </row>
    <row r="16" ht="21.75" customHeight="1" s="67">
      <c r="B16" s="74" t="inlineStr">
        <is>
          <t>Fictional B2B SaaS startup. Series A-track. Single-product subscription with monthly billing, ~1% monthly churn, $200/mo ARPU, growing customer adds at 8%/mo. $5M seed at Month 1, $15M Series A in Month 18.</t>
        </is>
      </c>
    </row>
    <row r="17" ht="21.75" customHeight="1" s="67"/>
    <row r="19" ht="17.35" customHeight="1" s="67">
      <c r="B19" s="73" t="inlineStr">
        <is>
          <t>Workbook structure</t>
        </is>
      </c>
    </row>
    <row r="20" ht="18" customHeight="1" s="67">
      <c r="B20" s="75" t="inlineStr">
        <is>
          <t>1. Cover</t>
        </is>
      </c>
      <c r="C20" s="76" t="inlineStr">
        <is>
          <t>This page — model overview, color legend, contact</t>
        </is>
      </c>
    </row>
    <row r="21" ht="18" customHeight="1" s="67">
      <c r="B21" s="75" t="inlineStr">
        <is>
          <t>2. Assumptions</t>
        </is>
      </c>
      <c r="C21" s="76" t="inlineStr">
        <is>
          <t>All model inputs — pricing, growth, costs, capital</t>
        </is>
      </c>
    </row>
    <row r="22" ht="18" customHeight="1" s="67">
      <c r="B22" s="75" t="inlineStr">
        <is>
          <t>3. Revenue</t>
        </is>
      </c>
      <c r="C22" s="76" t="inlineStr">
        <is>
          <t>Customer waterfall, ARPU, monthly revenue, ARR</t>
        </is>
      </c>
    </row>
    <row r="23" ht="18" customHeight="1" s="67">
      <c r="B23" s="75" t="inlineStr">
        <is>
          <t>4. OpEx</t>
        </is>
      </c>
      <c r="C23" s="76" t="inlineStr">
        <is>
          <t>Headcount, compensation, non-comp OpEx, COGS, D&amp;A</t>
        </is>
      </c>
    </row>
    <row r="24" ht="18" customHeight="1" s="67">
      <c r="B24" s="75" t="inlineStr">
        <is>
          <t>5. P&amp;L</t>
        </is>
      </c>
      <c r="C24" s="76" t="inlineStr">
        <is>
          <t>Monthly income statement — Revenue → Net Income</t>
        </is>
      </c>
    </row>
    <row r="25" ht="18" customHeight="1" s="67">
      <c r="B25" s="75" t="inlineStr">
        <is>
          <t>6. Balance Sheet</t>
        </is>
      </c>
      <c r="C25" s="76" t="inlineStr">
        <is>
          <t>Monthly balance sheet, working capital, equity build</t>
        </is>
      </c>
    </row>
    <row r="26" ht="18" customHeight="1" s="67">
      <c r="B26" s="75" t="inlineStr">
        <is>
          <t>7. Cash Flow</t>
        </is>
      </c>
      <c r="C26" s="76" t="inlineStr">
        <is>
          <t>Indirect-method cash flow, reconciles NI to cash</t>
        </is>
      </c>
    </row>
    <row r="27" ht="18" customHeight="1" s="67">
      <c r="B27" s="75" t="inlineStr">
        <is>
          <t>8. Scenarios</t>
        </is>
      </c>
      <c r="C27" s="76" t="inlineStr">
        <is>
          <t>Single-cell switch for Base / Upside / Downside cases</t>
        </is>
      </c>
    </row>
    <row r="28" ht="18" customHeight="1" s="67">
      <c r="B28" s="75" t="inlineStr">
        <is>
          <t>9. Dashboard</t>
        </is>
      </c>
      <c r="C28" s="76" t="inlineStr">
        <is>
          <t>Executive KPIs and charts for review and presentation</t>
        </is>
      </c>
    </row>
    <row r="30" ht="17.35" customHeight="1" s="67">
      <c r="B30" s="73" t="inlineStr">
        <is>
          <t>Color legend</t>
        </is>
      </c>
    </row>
    <row r="31" ht="18" customHeight="1" s="67">
      <c r="B31" s="77" t="inlineStr">
        <is>
          <t>Blue text</t>
        </is>
      </c>
      <c r="C31" s="76" t="inlineStr">
        <is>
          <t>Hardcoded input values — change these to flex the model</t>
        </is>
      </c>
    </row>
    <row r="32" ht="18" customHeight="1" s="67">
      <c r="B32" s="78" t="inlineStr">
        <is>
          <t>Black text</t>
        </is>
      </c>
      <c r="C32" s="76" t="inlineStr">
        <is>
          <t>Formulas and calculations — do not edit</t>
        </is>
      </c>
    </row>
    <row r="33" ht="18" customHeight="1" s="67">
      <c r="B33" s="79" t="inlineStr">
        <is>
          <t>Green text</t>
        </is>
      </c>
      <c r="C33" s="76" t="inlineStr">
        <is>
          <t>Cross-sheet links pulling from another tab</t>
        </is>
      </c>
    </row>
    <row r="34" ht="18" customHeight="1" s="67">
      <c r="B34" s="80" t="inlineStr">
        <is>
          <t>Yellow highlight</t>
        </is>
      </c>
      <c r="C34" s="76" t="inlineStr">
        <is>
          <t>Key cell that drives many downstream values (e.g. scenario switch)</t>
        </is>
      </c>
    </row>
    <row r="40" ht="15" customHeight="1" s="67">
      <c r="B40" s="70" t="inlineStr">
        <is>
          <t>Built by</t>
        </is>
      </c>
      <c r="C40" s="81" t="inlineStr">
        <is>
          <t>AWBR Innovations LLC · FastModel · awbrinnovations.com/fastmodel</t>
        </is>
      </c>
    </row>
    <row r="41" ht="15" customHeight="1" s="67">
      <c r="B41" s="70" t="inlineStr">
        <is>
          <t>Contact</t>
        </is>
      </c>
      <c r="C41" s="76" t="inlineStr">
        <is>
          <t>help@awbrinnovations.com</t>
        </is>
      </c>
    </row>
    <row r="43" ht="15" customHeight="1" s="67">
      <c r="B43" s="70" t="inlineStr">
        <is>
          <t>Version</t>
        </is>
      </c>
      <c r="C43" s="76" t="inlineStr">
        <is>
          <t>Sample v1.0 · 2026</t>
        </is>
      </c>
    </row>
    <row r="45" ht="18" customHeight="1" s="67">
      <c r="B45" s="82" t="inlineStr">
        <is>
          <t>Disclaimer: This is a sample financial model built with fictional data for demonstration purposes only. It is not financial, investment, tax, or legal advice. Real engagements use your specific business data, industry context, and growth assumptions.</t>
        </is>
      </c>
    </row>
    <row r="46" ht="18" customHeight="1" s="67"/>
  </sheetData>
  <sheetProtection selectLockedCells="0" selectUnlockedCells="0" sheet="1" objects="1" insertRows="1" insertHyperlinks="1" autoFilter="1" scenarios="1" formatColumns="1" deleteColumns="1" insertColumns="1" pivotTables="1" deleteRows="1" formatCells="1" formatRows="1" sort="1" password="D288"/>
  <mergeCells count="8">
    <mergeCell ref="B6:C6"/>
    <mergeCell ref="B12:C13"/>
    <mergeCell ref="B2:C2"/>
    <mergeCell ref="B16:C17"/>
    <mergeCell ref="B7:C7"/>
    <mergeCell ref="B3:C3"/>
    <mergeCell ref="B5:C5"/>
    <mergeCell ref="B45:C46"/>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D3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8" customWidth="1" style="66" min="1" max="1"/>
    <col width="14" customWidth="1" style="66" min="2" max="3"/>
    <col width="30" customWidth="1" style="66" min="4" max="4"/>
  </cols>
  <sheetData>
    <row r="1" ht="24" customHeight="1" s="67">
      <c r="A1" s="83" t="inlineStr">
        <is>
          <t>Model Assumptions</t>
        </is>
      </c>
    </row>
    <row r="2" ht="15" customHeight="1" s="67">
      <c r="A2" s="70" t="inlineStr">
        <is>
          <t>Inputs in blue. Scenario-driven values pulled from Scenarios tab in green.</t>
        </is>
      </c>
    </row>
    <row r="3">
      <c r="A3" s="125" t="inlineStr">
        <is>
          <t>⚠ SAMPLE — For evaluation only. Buy at awbrinnovations.com/fastmodel for a custom model with your data.</t>
        </is>
      </c>
    </row>
    <row r="4" ht="15" customHeight="1" s="67">
      <c r="A4" s="84" t="inlineStr">
        <is>
          <t>Driver</t>
        </is>
      </c>
      <c r="B4" s="84" t="inlineStr">
        <is>
          <t>Value</t>
        </is>
      </c>
      <c r="C4" s="84" t="inlineStr">
        <is>
          <t>Unit</t>
        </is>
      </c>
      <c r="D4" s="84" t="inlineStr">
        <is>
          <t>Notes</t>
        </is>
      </c>
    </row>
    <row r="5" ht="18" customHeight="1" s="67">
      <c r="A5" s="85" t="inlineStr">
        <is>
          <t>Customer &amp; Revenue Drivers (scenario-driven)</t>
        </is>
      </c>
      <c r="B5" s="86" t="n"/>
      <c r="C5" s="86" t="n"/>
      <c r="D5" s="86" t="n"/>
    </row>
    <row r="6" ht="15" customHeight="1" s="67">
      <c r="A6" s="76" t="inlineStr">
        <is>
          <t>Starting customers</t>
        </is>
      </c>
      <c r="B6" s="87">
        <f>'8. Scenarios'!B6</f>
        <v/>
      </c>
      <c r="C6" s="88" t="inlineStr">
        <is>
          <t>count</t>
        </is>
      </c>
      <c r="D6" s="70" t="inlineStr">
        <is>
          <t>From Scenarios tab</t>
        </is>
      </c>
    </row>
    <row r="7" ht="15" customHeight="1" s="67">
      <c r="A7" s="76" t="inlineStr">
        <is>
          <t>New customers/month — month 1</t>
        </is>
      </c>
      <c r="B7" s="87">
        <f>'8. Scenarios'!B7</f>
        <v/>
      </c>
      <c r="C7" s="88" t="inlineStr">
        <is>
          <t>count</t>
        </is>
      </c>
      <c r="D7" s="70" t="inlineStr">
        <is>
          <t>From Scenarios tab</t>
        </is>
      </c>
    </row>
    <row r="8" ht="15" customHeight="1" s="67">
      <c r="A8" s="76" t="inlineStr">
        <is>
          <t>New customers/month — monthly growth</t>
        </is>
      </c>
      <c r="B8" s="89">
        <f>'8. Scenarios'!B8</f>
        <v/>
      </c>
      <c r="C8" s="88" t="inlineStr">
        <is>
          <t>%</t>
        </is>
      </c>
      <c r="D8" s="70" t="inlineStr">
        <is>
          <t>From Scenarios tab</t>
        </is>
      </c>
    </row>
    <row r="9" ht="15" customHeight="1" s="67">
      <c r="A9" s="76" t="inlineStr">
        <is>
          <t>Monthly customer churn</t>
        </is>
      </c>
      <c r="B9" s="89">
        <f>'8. Scenarios'!B9</f>
        <v/>
      </c>
      <c r="C9" s="88" t="inlineStr">
        <is>
          <t>%</t>
        </is>
      </c>
      <c r="D9" s="70" t="inlineStr">
        <is>
          <t>From Scenarios tab</t>
        </is>
      </c>
    </row>
    <row r="10" ht="15" customHeight="1" s="67">
      <c r="A10" s="76" t="inlineStr">
        <is>
          <t>Average revenue per customer (mo)</t>
        </is>
      </c>
      <c r="B10" s="90">
        <f>'8. Scenarios'!B10</f>
        <v/>
      </c>
      <c r="C10" s="88" t="inlineStr">
        <is>
          <t>$/mo</t>
        </is>
      </c>
      <c r="D10" s="70" t="inlineStr">
        <is>
          <t>From Scenarios tab</t>
        </is>
      </c>
    </row>
    <row r="11" ht="15" customHeight="1" s="67">
      <c r="A11" s="76" t="inlineStr">
        <is>
          <t>ARPU annual growth</t>
        </is>
      </c>
      <c r="B11" s="89">
        <f>'8. Scenarios'!B11</f>
        <v/>
      </c>
      <c r="C11" s="88" t="inlineStr">
        <is>
          <t>%</t>
        </is>
      </c>
      <c r="D11" s="70" t="inlineStr">
        <is>
          <t>From Scenarios tab</t>
        </is>
      </c>
    </row>
    <row r="12" ht="15" customHeight="1" s="67">
      <c r="A12" s="76" t="inlineStr">
        <is>
          <t>COGS as % of revenue</t>
        </is>
      </c>
      <c r="B12" s="89">
        <f>'8. Scenarios'!B12</f>
        <v/>
      </c>
      <c r="C12" s="88" t="inlineStr">
        <is>
          <t>%</t>
        </is>
      </c>
      <c r="D12" s="70" t="inlineStr">
        <is>
          <t>Hosting + customer support</t>
        </is>
      </c>
    </row>
    <row r="13" ht="15" customHeight="1" s="67">
      <c r="A13" s="76" t="inlineStr">
        <is>
          <t>Marketing spend as % of revenue</t>
        </is>
      </c>
      <c r="B13" s="89">
        <f>'8. Scenarios'!B13</f>
        <v/>
      </c>
      <c r="C13" s="88" t="inlineStr">
        <is>
          <t>%</t>
        </is>
      </c>
      <c r="D13" s="70" t="inlineStr">
        <is>
          <t>From Scenarios tab</t>
        </is>
      </c>
    </row>
    <row r="14" ht="15" customHeight="1" s="67">
      <c r="A14" s="76" t="inlineStr">
        <is>
          <t>Avg fully-loaded annual salary</t>
        </is>
      </c>
      <c r="B14" s="90">
        <f>'8. Scenarios'!B14</f>
        <v/>
      </c>
      <c r="C14" s="88" t="inlineStr">
        <is>
          <t>$</t>
        </is>
      </c>
      <c r="D14" s="70" t="inlineStr">
        <is>
          <t>Including benefits @ 25% load</t>
        </is>
      </c>
    </row>
    <row r="15" ht="15" customHeight="1" s="67">
      <c r="A15" s="76" t="inlineStr">
        <is>
          <t>Hires per month</t>
        </is>
      </c>
      <c r="B15" s="91">
        <f>'8. Scenarios'!B15</f>
        <v/>
      </c>
      <c r="C15" s="88" t="inlineStr">
        <is>
          <t>FTE/mo</t>
        </is>
      </c>
      <c r="D15" s="70" t="inlineStr">
        <is>
          <t>From Scenarios tab</t>
        </is>
      </c>
    </row>
    <row r="16" ht="15" customHeight="1" s="67">
      <c r="A16" s="76" t="inlineStr">
        <is>
          <t>Effective tax rate</t>
        </is>
      </c>
      <c r="B16" s="89">
        <f>'8. Scenarios'!B16</f>
        <v/>
      </c>
      <c r="C16" s="88" t="inlineStr">
        <is>
          <t>%</t>
        </is>
      </c>
      <c r="D16" s="70" t="inlineStr">
        <is>
          <t>US corporate</t>
        </is>
      </c>
    </row>
    <row r="17" ht="18" customHeight="1" s="67">
      <c r="A17" s="85" t="inlineStr">
        <is>
          <t>Cost &amp; Capital Assumptions (constant across scenarios)</t>
        </is>
      </c>
      <c r="B17" s="86" t="n"/>
      <c r="C17" s="86" t="n"/>
      <c r="D17" s="86" t="n"/>
    </row>
    <row r="18" ht="15" customHeight="1" s="67">
      <c r="A18" s="76" t="inlineStr">
        <is>
          <t>Starting headcount</t>
        </is>
      </c>
      <c r="B18" s="92" t="n">
        <v>5</v>
      </c>
      <c r="C18" s="88" t="inlineStr">
        <is>
          <t>FTE</t>
        </is>
      </c>
      <c r="D18" s="70" t="inlineStr">
        <is>
          <t>Founders + initial team</t>
        </is>
      </c>
    </row>
    <row r="19" ht="15" customHeight="1" s="67">
      <c r="A19" s="76" t="inlineStr">
        <is>
          <t>Rent + utilities per FTE/month</t>
        </is>
      </c>
      <c r="B19" s="93" t="n">
        <v>450</v>
      </c>
      <c r="C19" s="88" t="inlineStr">
        <is>
          <t>$/mo</t>
        </is>
      </c>
      <c r="D19" s="70" t="inlineStr">
        <is>
          <t>Coworking model</t>
        </is>
      </c>
    </row>
    <row r="20" ht="15" customHeight="1" s="67">
      <c r="A20" s="76" t="inlineStr">
        <is>
          <t>Software/SaaS per FTE/month</t>
        </is>
      </c>
      <c r="B20" s="93" t="n">
        <v>120</v>
      </c>
      <c r="C20" s="88" t="inlineStr">
        <is>
          <t>$/mo</t>
        </is>
      </c>
      <c r="D20" s="70" t="inlineStr">
        <is>
          <t>Per-seat tool stack</t>
        </is>
      </c>
    </row>
    <row r="21" ht="15" customHeight="1" s="67">
      <c r="A21" s="76" t="inlineStr">
        <is>
          <t>T&amp;E per FTE/month</t>
        </is>
      </c>
      <c r="B21" s="93" t="n">
        <v>250</v>
      </c>
      <c r="C21" s="88" t="inlineStr">
        <is>
          <t>$/mo</t>
        </is>
      </c>
      <c r="D21" s="70" t="inlineStr">
        <is>
          <t>Travel &amp; entertainment</t>
        </is>
      </c>
    </row>
    <row r="22" ht="15" customHeight="1" s="67">
      <c r="A22" s="76" t="inlineStr">
        <is>
          <t>Professional services/month</t>
        </is>
      </c>
      <c r="B22" s="93" t="n">
        <v>5000</v>
      </c>
      <c r="C22" s="88" t="inlineStr">
        <is>
          <t>$/mo</t>
        </is>
      </c>
      <c r="D22" s="70" t="inlineStr">
        <is>
          <t>Legal, accounting, HR</t>
        </is>
      </c>
    </row>
    <row r="23" ht="15" customHeight="1" s="67">
      <c r="A23" s="76" t="inlineStr">
        <is>
          <t>Other OpEx as % of comp</t>
        </is>
      </c>
      <c r="B23" s="94" t="n">
        <v>0.02</v>
      </c>
      <c r="C23" s="88" t="inlineStr">
        <is>
          <t>%</t>
        </is>
      </c>
      <c r="D23" s="70" t="inlineStr">
        <is>
          <t>Misc operating expenses</t>
        </is>
      </c>
    </row>
    <row r="24" ht="15" customHeight="1" s="67">
      <c r="A24" s="76" t="inlineStr">
        <is>
          <t>Depreciation per FTE/month</t>
        </is>
      </c>
      <c r="B24" s="93" t="n">
        <v>85</v>
      </c>
      <c r="C24" s="88" t="inlineStr">
        <is>
          <t>$/mo</t>
        </is>
      </c>
      <c r="D24" s="70" t="inlineStr">
        <is>
          <t>Laptops, equipment, 36-mo SL</t>
        </is>
      </c>
    </row>
    <row r="25" ht="15" customHeight="1" s="67">
      <c r="A25" s="76" t="inlineStr">
        <is>
          <t>CapEx per new hire (one-time)</t>
        </is>
      </c>
      <c r="B25" s="93" t="n">
        <v>3000</v>
      </c>
      <c r="C25" s="88" t="inlineStr">
        <is>
          <t>$</t>
        </is>
      </c>
      <c r="D25" s="70" t="inlineStr">
        <is>
          <t>Onboarding equipment</t>
        </is>
      </c>
    </row>
    <row r="26" ht="15" customHeight="1" s="67">
      <c r="A26" s="76" t="inlineStr">
        <is>
          <t>Days sales outstanding (DSO)</t>
        </is>
      </c>
      <c r="B26" s="92" t="n">
        <v>30</v>
      </c>
      <c r="C26" s="88" t="inlineStr">
        <is>
          <t>days</t>
        </is>
      </c>
      <c r="D26" s="70" t="inlineStr">
        <is>
          <t>Annual contracts billed monthly</t>
        </is>
      </c>
    </row>
    <row r="27" ht="15" customHeight="1" s="67">
      <c r="A27" s="76" t="inlineStr">
        <is>
          <t>Days payable outstanding (DPO)</t>
        </is>
      </c>
      <c r="B27" s="92" t="n">
        <v>30</v>
      </c>
      <c r="C27" s="88" t="inlineStr">
        <is>
          <t>days</t>
        </is>
      </c>
      <c r="D27" s="70" t="inlineStr">
        <is>
          <t>Standard vendor terms</t>
        </is>
      </c>
    </row>
    <row r="28" ht="15" customHeight="1" s="67">
      <c r="A28" s="76" t="inlineStr">
        <is>
          <t>Deferred revenue (months prepaid)</t>
        </is>
      </c>
      <c r="B28" s="92" t="n">
        <v>1</v>
      </c>
      <c r="C28" s="88" t="inlineStr">
        <is>
          <t>months</t>
        </is>
      </c>
      <c r="D28" s="70" t="inlineStr">
        <is>
          <t>Customers billed monthly</t>
        </is>
      </c>
    </row>
    <row r="29" ht="15" customHeight="1" s="67">
      <c r="A29" s="76" t="inlineStr">
        <is>
          <t>Initial cash balance (month 1)</t>
        </is>
      </c>
      <c r="B29" s="93" t="n">
        <v>5000000</v>
      </c>
      <c r="C29" s="88" t="inlineStr">
        <is>
          <t>$</t>
        </is>
      </c>
      <c r="D29" s="70" t="inlineStr">
        <is>
          <t>Seed round closed Dec 2025</t>
        </is>
      </c>
    </row>
    <row r="30" ht="15" customHeight="1" s="67">
      <c r="A30" s="76" t="inlineStr">
        <is>
          <t>Series A raise</t>
        </is>
      </c>
      <c r="B30" s="93" t="n">
        <v>15000000</v>
      </c>
      <c r="C30" s="88" t="inlineStr">
        <is>
          <t>$</t>
        </is>
      </c>
      <c r="D30" s="70" t="inlineStr">
        <is>
          <t>Closes month 18 (Jun 2027)</t>
        </is>
      </c>
    </row>
    <row r="31" ht="15" customHeight="1" s="67">
      <c r="A31" s="76" t="inlineStr">
        <is>
          <t>Series A month</t>
        </is>
      </c>
      <c r="B31" s="92" t="n">
        <v>18</v>
      </c>
      <c r="C31" s="88" t="inlineStr">
        <is>
          <t>month #</t>
        </is>
      </c>
      <c r="D31" s="70" t="inlineStr">
        <is>
          <t>Month index when raise closes</t>
        </is>
      </c>
    </row>
    <row r="32" ht="15" customHeight="1" s="67">
      <c r="A32" s="76" t="inlineStr">
        <is>
          <t>Starting PP&amp;E (net)</t>
        </is>
      </c>
      <c r="B32" s="93" t="n">
        <v>0</v>
      </c>
      <c r="C32" s="88" t="inlineStr">
        <is>
          <t>$</t>
        </is>
      </c>
      <c r="D32" s="70" t="inlineStr">
        <is>
          <t>Existing equipment</t>
        </is>
      </c>
    </row>
    <row r="33" ht="15" customHeight="1" s="67">
      <c r="A33" s="76" t="inlineStr">
        <is>
          <t>Starting paid-in capital</t>
        </is>
      </c>
      <c r="B33" s="93" t="n">
        <v>5000000</v>
      </c>
      <c r="C33" s="88" t="inlineStr">
        <is>
          <t>$</t>
        </is>
      </c>
      <c r="D33" s="70" t="inlineStr">
        <is>
          <t>Equals initial cash</t>
        </is>
      </c>
    </row>
  </sheetData>
  <sheetProtection selectLockedCells="0" selectUnlockedCells="0" sheet="1" objects="1" insertRows="1" insertHyperlinks="1" autoFilter="1" scenarios="1" formatColumns="1" deleteColumns="1" insertColumns="1" pivotTables="1" deleteRows="1" formatCells="1" formatRows="1" sort="1" password="D288"/>
  <mergeCells count="2">
    <mergeCell ref="A1:D1"/>
    <mergeCell ref="A2:D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A1:AL20"/>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8" customWidth="1" style="66" min="1" max="1"/>
    <col width="12" customWidth="1" style="66" min="2" max="38"/>
  </cols>
  <sheetData>
    <row r="1" ht="24" customHeight="1" s="67">
      <c r="A1" s="83" t="inlineStr">
        <is>
          <t>Revenue Build</t>
        </is>
      </c>
    </row>
    <row r="2" ht="15" customHeight="1" s="67">
      <c r="A2" s="70" t="inlineStr">
        <is>
          <t>Customer waterfall and ARPU-driven revenue. Driven by Assumptions tab.</t>
        </is>
      </c>
    </row>
    <row r="3">
      <c r="A3" s="125" t="inlineStr">
        <is>
          <t>⚠ SAMPLE — For evaluation only. Buy at awbrinnovations.com/fastmodel for a custom model with your data.</t>
        </is>
      </c>
    </row>
    <row r="4" ht="18" customHeight="1" s="67">
      <c r="A4" s="95" t="n"/>
      <c r="B4" s="96" t="n">
        <v>46023</v>
      </c>
      <c r="C4" s="96" t="n">
        <v>46054</v>
      </c>
      <c r="D4" s="96" t="n">
        <v>46082</v>
      </c>
      <c r="E4" s="96" t="n">
        <v>46113</v>
      </c>
      <c r="F4" s="96" t="n">
        <v>46143</v>
      </c>
      <c r="G4" s="96" t="n">
        <v>46174</v>
      </c>
      <c r="H4" s="96" t="n">
        <v>46204</v>
      </c>
      <c r="I4" s="96" t="n">
        <v>46235</v>
      </c>
      <c r="J4" s="96" t="n">
        <v>46266</v>
      </c>
      <c r="K4" s="96" t="n">
        <v>46296</v>
      </c>
      <c r="L4" s="96" t="n">
        <v>46327</v>
      </c>
      <c r="M4" s="96" t="n">
        <v>46357</v>
      </c>
      <c r="N4" s="96" t="n">
        <v>46388</v>
      </c>
      <c r="O4" s="96" t="n">
        <v>46419</v>
      </c>
      <c r="P4" s="96" t="n">
        <v>46447</v>
      </c>
      <c r="Q4" s="96" t="n">
        <v>46478</v>
      </c>
      <c r="R4" s="96" t="n">
        <v>46508</v>
      </c>
      <c r="S4" s="96" t="n">
        <v>46539</v>
      </c>
      <c r="T4" s="96" t="n">
        <v>46569</v>
      </c>
      <c r="U4" s="96" t="n">
        <v>46600</v>
      </c>
      <c r="V4" s="96" t="n">
        <v>46631</v>
      </c>
      <c r="W4" s="96" t="n">
        <v>46661</v>
      </c>
      <c r="X4" s="96" t="n">
        <v>46692</v>
      </c>
      <c r="Y4" s="96" t="n">
        <v>46722</v>
      </c>
      <c r="Z4" s="96" t="n">
        <v>46753</v>
      </c>
      <c r="AA4" s="96" t="n">
        <v>46784</v>
      </c>
      <c r="AB4" s="96" t="n">
        <v>46813</v>
      </c>
      <c r="AC4" s="96" t="n">
        <v>46844</v>
      </c>
      <c r="AD4" s="96" t="n">
        <v>46874</v>
      </c>
      <c r="AE4" s="96" t="n">
        <v>46905</v>
      </c>
      <c r="AF4" s="96" t="n">
        <v>46935</v>
      </c>
      <c r="AG4" s="96" t="n">
        <v>46966</v>
      </c>
      <c r="AH4" s="96" t="n">
        <v>46997</v>
      </c>
      <c r="AI4" s="96" t="n">
        <v>47027</v>
      </c>
      <c r="AJ4" s="96" t="n">
        <v>47058</v>
      </c>
      <c r="AK4" s="96" t="n">
        <v>47088</v>
      </c>
      <c r="AL4" s="97" t="inlineStr">
        <is>
          <t>3-Yr</t>
        </is>
      </c>
    </row>
    <row r="5" ht="18" customHeight="1" s="67">
      <c r="A5" s="85" t="inlineStr">
        <is>
          <t>Customer Waterfall</t>
        </is>
      </c>
      <c r="B5" s="86" t="n"/>
      <c r="C5" s="86" t="n"/>
      <c r="D5" s="86" t="n"/>
      <c r="E5" s="86" t="n"/>
      <c r="F5" s="86" t="n"/>
      <c r="G5" s="86" t="n"/>
      <c r="H5" s="86" t="n"/>
      <c r="I5" s="86" t="n"/>
      <c r="J5" s="86" t="n"/>
      <c r="K5" s="86" t="n"/>
      <c r="L5" s="86" t="n"/>
      <c r="M5" s="86" t="n"/>
      <c r="N5" s="86" t="n"/>
      <c r="O5" s="86" t="n"/>
      <c r="P5" s="86" t="n"/>
      <c r="Q5" s="86" t="n"/>
      <c r="R5" s="86" t="n"/>
      <c r="S5" s="86" t="n"/>
      <c r="T5" s="86" t="n"/>
      <c r="U5" s="86" t="n"/>
      <c r="V5" s="86" t="n"/>
      <c r="W5" s="86" t="n"/>
      <c r="X5" s="86" t="n"/>
      <c r="Y5" s="86" t="n"/>
      <c r="Z5" s="86" t="n"/>
      <c r="AA5" s="86" t="n"/>
      <c r="AB5" s="86" t="n"/>
      <c r="AC5" s="86" t="n"/>
      <c r="AD5" s="86" t="n"/>
      <c r="AE5" s="86" t="n"/>
      <c r="AF5" s="86" t="n"/>
      <c r="AG5" s="86" t="n"/>
      <c r="AH5" s="86" t="n"/>
      <c r="AI5" s="86" t="n"/>
      <c r="AJ5" s="86" t="n"/>
      <c r="AK5" s="86" t="n"/>
      <c r="AL5" s="86" t="n"/>
    </row>
    <row r="6" ht="15" customHeight="1" s="67">
      <c r="A6" s="76" t="inlineStr">
        <is>
          <t>Beginning customers</t>
        </is>
      </c>
      <c r="B6" s="98">
        <f>'2. Assumptions'!$B$6</f>
        <v/>
      </c>
      <c r="C6" s="98">
        <f>B9</f>
        <v/>
      </c>
      <c r="D6" s="98">
        <f>C9</f>
        <v/>
      </c>
      <c r="E6" s="98">
        <f>D9</f>
        <v/>
      </c>
      <c r="F6" s="98">
        <f>E9</f>
        <v/>
      </c>
      <c r="G6" s="98">
        <f>F9</f>
        <v/>
      </c>
      <c r="H6" s="98">
        <f>G9</f>
        <v/>
      </c>
      <c r="I6" s="98">
        <f>H9</f>
        <v/>
      </c>
      <c r="J6" s="98">
        <f>I9</f>
        <v/>
      </c>
      <c r="K6" s="98">
        <f>J9</f>
        <v/>
      </c>
      <c r="L6" s="98">
        <f>K9</f>
        <v/>
      </c>
      <c r="M6" s="98">
        <f>L9</f>
        <v/>
      </c>
      <c r="N6" s="98">
        <f>M9</f>
        <v/>
      </c>
      <c r="O6" s="98">
        <f>N9</f>
        <v/>
      </c>
      <c r="P6" s="98">
        <f>O9</f>
        <v/>
      </c>
      <c r="Q6" s="98">
        <f>P9</f>
        <v/>
      </c>
      <c r="R6" s="98">
        <f>Q9</f>
        <v/>
      </c>
      <c r="S6" s="98">
        <f>R9</f>
        <v/>
      </c>
      <c r="T6" s="98">
        <f>S9</f>
        <v/>
      </c>
      <c r="U6" s="98">
        <f>T9</f>
        <v/>
      </c>
      <c r="V6" s="98">
        <f>U9</f>
        <v/>
      </c>
      <c r="W6" s="98">
        <f>V9</f>
        <v/>
      </c>
      <c r="X6" s="98">
        <f>W9</f>
        <v/>
      </c>
      <c r="Y6" s="98">
        <f>X9</f>
        <v/>
      </c>
      <c r="Z6" s="98">
        <f>Y9</f>
        <v/>
      </c>
      <c r="AA6" s="98">
        <f>Z9</f>
        <v/>
      </c>
      <c r="AB6" s="98">
        <f>AA9</f>
        <v/>
      </c>
      <c r="AC6" s="98">
        <f>AB9</f>
        <v/>
      </c>
      <c r="AD6" s="98">
        <f>AC9</f>
        <v/>
      </c>
      <c r="AE6" s="98">
        <f>AD9</f>
        <v/>
      </c>
      <c r="AF6" s="98">
        <f>AE9</f>
        <v/>
      </c>
      <c r="AG6" s="98">
        <f>AF9</f>
        <v/>
      </c>
      <c r="AH6" s="98">
        <f>AG9</f>
        <v/>
      </c>
      <c r="AI6" s="98">
        <f>AH9</f>
        <v/>
      </c>
      <c r="AJ6" s="98">
        <f>AI9</f>
        <v/>
      </c>
      <c r="AK6" s="98">
        <f>AJ9</f>
        <v/>
      </c>
      <c r="AL6" s="98">
        <f>AK6</f>
        <v/>
      </c>
    </row>
    <row r="7" ht="15" customHeight="1" s="67">
      <c r="A7" s="76" t="inlineStr">
        <is>
          <t>New customers</t>
        </is>
      </c>
      <c r="B7" s="98">
        <f>'2. Assumptions'!$B$7</f>
        <v/>
      </c>
      <c r="C7" s="98">
        <f>B7*(1+'2. Assumptions'!$B$8)</f>
        <v/>
      </c>
      <c r="D7" s="98">
        <f>C7*(1+'2. Assumptions'!$B$8)</f>
        <v/>
      </c>
      <c r="E7" s="98">
        <f>D7*(1+'2. Assumptions'!$B$8)</f>
        <v/>
      </c>
      <c r="F7" s="98">
        <f>E7*(1+'2. Assumptions'!$B$8)</f>
        <v/>
      </c>
      <c r="G7" s="98">
        <f>F7*(1+'2. Assumptions'!$B$8)</f>
        <v/>
      </c>
      <c r="H7" s="98">
        <f>G7*(1+'2. Assumptions'!$B$8)</f>
        <v/>
      </c>
      <c r="I7" s="98">
        <f>H7*(1+'2. Assumptions'!$B$8)</f>
        <v/>
      </c>
      <c r="J7" s="98">
        <f>I7*(1+'2. Assumptions'!$B$8)</f>
        <v/>
      </c>
      <c r="K7" s="98">
        <f>J7*(1+'2. Assumptions'!$B$8)</f>
        <v/>
      </c>
      <c r="L7" s="98">
        <f>K7*(1+'2. Assumptions'!$B$8)</f>
        <v/>
      </c>
      <c r="M7" s="98">
        <f>L7*(1+'2. Assumptions'!$B$8)</f>
        <v/>
      </c>
      <c r="N7" s="98">
        <f>M7*(1+'2. Assumptions'!$B$8)</f>
        <v/>
      </c>
      <c r="O7" s="98">
        <f>N7*(1+'2. Assumptions'!$B$8)</f>
        <v/>
      </c>
      <c r="P7" s="98">
        <f>O7*(1+'2. Assumptions'!$B$8)</f>
        <v/>
      </c>
      <c r="Q7" s="98">
        <f>P7*(1+'2. Assumptions'!$B$8)</f>
        <v/>
      </c>
      <c r="R7" s="98">
        <f>Q7*(1+'2. Assumptions'!$B$8)</f>
        <v/>
      </c>
      <c r="S7" s="98">
        <f>R7*(1+'2. Assumptions'!$B$8)</f>
        <v/>
      </c>
      <c r="T7" s="98">
        <f>S7*(1+'2. Assumptions'!$B$8)</f>
        <v/>
      </c>
      <c r="U7" s="98">
        <f>T7*(1+'2. Assumptions'!$B$8)</f>
        <v/>
      </c>
      <c r="V7" s="98">
        <f>U7*(1+'2. Assumptions'!$B$8)</f>
        <v/>
      </c>
      <c r="W7" s="98">
        <f>V7*(1+'2. Assumptions'!$B$8)</f>
        <v/>
      </c>
      <c r="X7" s="98">
        <f>W7*(1+'2. Assumptions'!$B$8)</f>
        <v/>
      </c>
      <c r="Y7" s="98">
        <f>X7*(1+'2. Assumptions'!$B$8)</f>
        <v/>
      </c>
      <c r="Z7" s="98">
        <f>Y7*(1+'2. Assumptions'!$B$8)</f>
        <v/>
      </c>
      <c r="AA7" s="98">
        <f>Z7*(1+'2. Assumptions'!$B$8)</f>
        <v/>
      </c>
      <c r="AB7" s="98">
        <f>AA7*(1+'2. Assumptions'!$B$8)</f>
        <v/>
      </c>
      <c r="AC7" s="98">
        <f>AB7*(1+'2. Assumptions'!$B$8)</f>
        <v/>
      </c>
      <c r="AD7" s="98">
        <f>AC7*(1+'2. Assumptions'!$B$8)</f>
        <v/>
      </c>
      <c r="AE7" s="98">
        <f>AD7*(1+'2. Assumptions'!$B$8)</f>
        <v/>
      </c>
      <c r="AF7" s="98">
        <f>AE7*(1+'2. Assumptions'!$B$8)</f>
        <v/>
      </c>
      <c r="AG7" s="98">
        <f>AF7*(1+'2. Assumptions'!$B$8)</f>
        <v/>
      </c>
      <c r="AH7" s="98">
        <f>AG7*(1+'2. Assumptions'!$B$8)</f>
        <v/>
      </c>
      <c r="AI7" s="98">
        <f>AH7*(1+'2. Assumptions'!$B$8)</f>
        <v/>
      </c>
      <c r="AJ7" s="98">
        <f>AI7*(1+'2. Assumptions'!$B$8)</f>
        <v/>
      </c>
      <c r="AK7" s="98">
        <f>AJ7*(1+'2. Assumptions'!$B$8)</f>
        <v/>
      </c>
      <c r="AL7" s="98">
        <f>SUM(B7:AK7)</f>
        <v/>
      </c>
    </row>
    <row r="8" ht="15" customHeight="1" s="67">
      <c r="A8" s="76" t="inlineStr">
        <is>
          <t>Churned customers</t>
        </is>
      </c>
      <c r="B8" s="98">
        <f>-B6*'2. Assumptions'!$B$9</f>
        <v/>
      </c>
      <c r="C8" s="98">
        <f>-C6*'2. Assumptions'!$B$9</f>
        <v/>
      </c>
      <c r="D8" s="98">
        <f>-D6*'2. Assumptions'!$B$9</f>
        <v/>
      </c>
      <c r="E8" s="98">
        <f>-E6*'2. Assumptions'!$B$9</f>
        <v/>
      </c>
      <c r="F8" s="98">
        <f>-F6*'2. Assumptions'!$B$9</f>
        <v/>
      </c>
      <c r="G8" s="98">
        <f>-G6*'2. Assumptions'!$B$9</f>
        <v/>
      </c>
      <c r="H8" s="98">
        <f>-H6*'2. Assumptions'!$B$9</f>
        <v/>
      </c>
      <c r="I8" s="98">
        <f>-I6*'2. Assumptions'!$B$9</f>
        <v/>
      </c>
      <c r="J8" s="98">
        <f>-J6*'2. Assumptions'!$B$9</f>
        <v/>
      </c>
      <c r="K8" s="98">
        <f>-K6*'2. Assumptions'!$B$9</f>
        <v/>
      </c>
      <c r="L8" s="98">
        <f>-L6*'2. Assumptions'!$B$9</f>
        <v/>
      </c>
      <c r="M8" s="98">
        <f>-M6*'2. Assumptions'!$B$9</f>
        <v/>
      </c>
      <c r="N8" s="98">
        <f>-N6*'2. Assumptions'!$B$9</f>
        <v/>
      </c>
      <c r="O8" s="98">
        <f>-O6*'2. Assumptions'!$B$9</f>
        <v/>
      </c>
      <c r="P8" s="98">
        <f>-P6*'2. Assumptions'!$B$9</f>
        <v/>
      </c>
      <c r="Q8" s="98">
        <f>-Q6*'2. Assumptions'!$B$9</f>
        <v/>
      </c>
      <c r="R8" s="98">
        <f>-R6*'2. Assumptions'!$B$9</f>
        <v/>
      </c>
      <c r="S8" s="98">
        <f>-S6*'2. Assumptions'!$B$9</f>
        <v/>
      </c>
      <c r="T8" s="98">
        <f>-T6*'2. Assumptions'!$B$9</f>
        <v/>
      </c>
      <c r="U8" s="98">
        <f>-U6*'2. Assumptions'!$B$9</f>
        <v/>
      </c>
      <c r="V8" s="98">
        <f>-V6*'2. Assumptions'!$B$9</f>
        <v/>
      </c>
      <c r="W8" s="98">
        <f>-W6*'2. Assumptions'!$B$9</f>
        <v/>
      </c>
      <c r="X8" s="98">
        <f>-X6*'2. Assumptions'!$B$9</f>
        <v/>
      </c>
      <c r="Y8" s="98">
        <f>-Y6*'2. Assumptions'!$B$9</f>
        <v/>
      </c>
      <c r="Z8" s="98">
        <f>-Z6*'2. Assumptions'!$B$9</f>
        <v/>
      </c>
      <c r="AA8" s="98">
        <f>-AA6*'2. Assumptions'!$B$9</f>
        <v/>
      </c>
      <c r="AB8" s="98">
        <f>-AB6*'2. Assumptions'!$B$9</f>
        <v/>
      </c>
      <c r="AC8" s="98">
        <f>-AC6*'2. Assumptions'!$B$9</f>
        <v/>
      </c>
      <c r="AD8" s="98">
        <f>-AD6*'2. Assumptions'!$B$9</f>
        <v/>
      </c>
      <c r="AE8" s="98">
        <f>-AE6*'2. Assumptions'!$B$9</f>
        <v/>
      </c>
      <c r="AF8" s="98">
        <f>-AF6*'2. Assumptions'!$B$9</f>
        <v/>
      </c>
      <c r="AG8" s="98">
        <f>-AG6*'2. Assumptions'!$B$9</f>
        <v/>
      </c>
      <c r="AH8" s="98">
        <f>-AH6*'2. Assumptions'!$B$9</f>
        <v/>
      </c>
      <c r="AI8" s="98">
        <f>-AI6*'2. Assumptions'!$B$9</f>
        <v/>
      </c>
      <c r="AJ8" s="98">
        <f>-AJ6*'2. Assumptions'!$B$9</f>
        <v/>
      </c>
      <c r="AK8" s="98">
        <f>-AK6*'2. Assumptions'!$B$9</f>
        <v/>
      </c>
      <c r="AL8" s="98">
        <f>SUM(B8:AK8)</f>
        <v/>
      </c>
    </row>
    <row r="9" ht="15" customHeight="1" s="67">
      <c r="A9" s="78" t="inlineStr">
        <is>
          <t>Ending customers</t>
        </is>
      </c>
      <c r="B9" s="99">
        <f>B6+B7+B8</f>
        <v/>
      </c>
      <c r="C9" s="99">
        <f>C6+C7+C8</f>
        <v/>
      </c>
      <c r="D9" s="99">
        <f>D6+D7+D8</f>
        <v/>
      </c>
      <c r="E9" s="99">
        <f>E6+E7+E8</f>
        <v/>
      </c>
      <c r="F9" s="99">
        <f>F6+F7+F8</f>
        <v/>
      </c>
      <c r="G9" s="99">
        <f>G6+G7+G8</f>
        <v/>
      </c>
      <c r="H9" s="99">
        <f>H6+H7+H8</f>
        <v/>
      </c>
      <c r="I9" s="99">
        <f>I6+I7+I8</f>
        <v/>
      </c>
      <c r="J9" s="99">
        <f>J6+J7+J8</f>
        <v/>
      </c>
      <c r="K9" s="99">
        <f>K6+K7+K8</f>
        <v/>
      </c>
      <c r="L9" s="99">
        <f>L6+L7+L8</f>
        <v/>
      </c>
      <c r="M9" s="99">
        <f>M6+M7+M8</f>
        <v/>
      </c>
      <c r="N9" s="99">
        <f>N6+N7+N8</f>
        <v/>
      </c>
      <c r="O9" s="99">
        <f>O6+O7+O8</f>
        <v/>
      </c>
      <c r="P9" s="99">
        <f>P6+P7+P8</f>
        <v/>
      </c>
      <c r="Q9" s="99">
        <f>Q6+Q7+Q8</f>
        <v/>
      </c>
      <c r="R9" s="99">
        <f>R6+R7+R8</f>
        <v/>
      </c>
      <c r="S9" s="99">
        <f>S6+S7+S8</f>
        <v/>
      </c>
      <c r="T9" s="99">
        <f>T6+T7+T8</f>
        <v/>
      </c>
      <c r="U9" s="99">
        <f>U6+U7+U8</f>
        <v/>
      </c>
      <c r="V9" s="99">
        <f>V6+V7+V8</f>
        <v/>
      </c>
      <c r="W9" s="99">
        <f>W6+W7+W8</f>
        <v/>
      </c>
      <c r="X9" s="99">
        <f>X6+X7+X8</f>
        <v/>
      </c>
      <c r="Y9" s="99">
        <f>Y6+Y7+Y8</f>
        <v/>
      </c>
      <c r="Z9" s="99">
        <f>Z6+Z7+Z8</f>
        <v/>
      </c>
      <c r="AA9" s="99">
        <f>AA6+AA7+AA8</f>
        <v/>
      </c>
      <c r="AB9" s="99">
        <f>AB6+AB7+AB8</f>
        <v/>
      </c>
      <c r="AC9" s="99">
        <f>AC6+AC7+AC8</f>
        <v/>
      </c>
      <c r="AD9" s="99">
        <f>AD6+AD7+AD8</f>
        <v/>
      </c>
      <c r="AE9" s="99">
        <f>AE6+AE7+AE8</f>
        <v/>
      </c>
      <c r="AF9" s="99">
        <f>AF6+AF7+AF8</f>
        <v/>
      </c>
      <c r="AG9" s="99">
        <f>AG6+AG7+AG8</f>
        <v/>
      </c>
      <c r="AH9" s="99">
        <f>AH6+AH7+AH8</f>
        <v/>
      </c>
      <c r="AI9" s="99">
        <f>AI6+AI7+AI8</f>
        <v/>
      </c>
      <c r="AJ9" s="99">
        <f>AJ6+AJ7+AJ8</f>
        <v/>
      </c>
      <c r="AK9" s="99">
        <f>AK6+AK7+AK8</f>
        <v/>
      </c>
      <c r="AL9" s="99">
        <f>AK9</f>
        <v/>
      </c>
    </row>
    <row r="11" ht="18" customHeight="1" s="67">
      <c r="A11" s="85" t="inlineStr">
        <is>
          <t>ARPU &amp; Revenue</t>
        </is>
      </c>
      <c r="B11" s="86" t="n"/>
      <c r="C11" s="86" t="n"/>
      <c r="D11" s="86" t="n"/>
      <c r="E11" s="86" t="n"/>
      <c r="F11" s="86" t="n"/>
      <c r="G11" s="86" t="n"/>
      <c r="H11" s="86" t="n"/>
      <c r="I11" s="86" t="n"/>
      <c r="J11" s="86" t="n"/>
      <c r="K11" s="86" t="n"/>
      <c r="L11" s="86" t="n"/>
      <c r="M11" s="86" t="n"/>
      <c r="N11" s="86" t="n"/>
      <c r="O11" s="86" t="n"/>
      <c r="P11" s="86" t="n"/>
      <c r="Q11" s="86" t="n"/>
      <c r="R11" s="86" t="n"/>
      <c r="S11" s="86" t="n"/>
      <c r="T11" s="86" t="n"/>
      <c r="U11" s="86" t="n"/>
      <c r="V11" s="86" t="n"/>
      <c r="W11" s="86" t="n"/>
      <c r="X11" s="86" t="n"/>
      <c r="Y11" s="86" t="n"/>
      <c r="Z11" s="86" t="n"/>
      <c r="AA11" s="86" t="n"/>
      <c r="AB11" s="86" t="n"/>
      <c r="AC11" s="86" t="n"/>
      <c r="AD11" s="86" t="n"/>
      <c r="AE11" s="86" t="n"/>
      <c r="AF11" s="86" t="n"/>
      <c r="AG11" s="86" t="n"/>
      <c r="AH11" s="86" t="n"/>
      <c r="AI11" s="86" t="n"/>
      <c r="AJ11" s="86" t="n"/>
      <c r="AK11" s="86" t="n"/>
      <c r="AL11" s="86" t="n"/>
    </row>
    <row r="12" ht="15" customHeight="1" s="67">
      <c r="A12" s="76" t="inlineStr">
        <is>
          <t>ARPU ($/month)</t>
        </is>
      </c>
      <c r="B12" s="100">
        <f>'2. Assumptions'!$B$10</f>
        <v/>
      </c>
      <c r="C12" s="100">
        <f>B12*(1+'2. Assumptions'!$B$11/12)</f>
        <v/>
      </c>
      <c r="D12" s="100">
        <f>C12*(1+'2. Assumptions'!$B$11/12)</f>
        <v/>
      </c>
      <c r="E12" s="100">
        <f>D12*(1+'2. Assumptions'!$B$11/12)</f>
        <v/>
      </c>
      <c r="F12" s="100">
        <f>E12*(1+'2. Assumptions'!$B$11/12)</f>
        <v/>
      </c>
      <c r="G12" s="100">
        <f>F12*(1+'2. Assumptions'!$B$11/12)</f>
        <v/>
      </c>
      <c r="H12" s="100">
        <f>G12*(1+'2. Assumptions'!$B$11/12)</f>
        <v/>
      </c>
      <c r="I12" s="100">
        <f>H12*(1+'2. Assumptions'!$B$11/12)</f>
        <v/>
      </c>
      <c r="J12" s="100">
        <f>I12*(1+'2. Assumptions'!$B$11/12)</f>
        <v/>
      </c>
      <c r="K12" s="100">
        <f>J12*(1+'2. Assumptions'!$B$11/12)</f>
        <v/>
      </c>
      <c r="L12" s="100">
        <f>K12*(1+'2. Assumptions'!$B$11/12)</f>
        <v/>
      </c>
      <c r="M12" s="100">
        <f>L12*(1+'2. Assumptions'!$B$11/12)</f>
        <v/>
      </c>
      <c r="N12" s="100">
        <f>M12*(1+'2. Assumptions'!$B$11/12)</f>
        <v/>
      </c>
      <c r="O12" s="100">
        <f>N12*(1+'2. Assumptions'!$B$11/12)</f>
        <v/>
      </c>
      <c r="P12" s="100">
        <f>O12*(1+'2. Assumptions'!$B$11/12)</f>
        <v/>
      </c>
      <c r="Q12" s="100">
        <f>P12*(1+'2. Assumptions'!$B$11/12)</f>
        <v/>
      </c>
      <c r="R12" s="100">
        <f>Q12*(1+'2. Assumptions'!$B$11/12)</f>
        <v/>
      </c>
      <c r="S12" s="100">
        <f>R12*(1+'2. Assumptions'!$B$11/12)</f>
        <v/>
      </c>
      <c r="T12" s="100">
        <f>S12*(1+'2. Assumptions'!$B$11/12)</f>
        <v/>
      </c>
      <c r="U12" s="100">
        <f>T12*(1+'2. Assumptions'!$B$11/12)</f>
        <v/>
      </c>
      <c r="V12" s="100">
        <f>U12*(1+'2. Assumptions'!$B$11/12)</f>
        <v/>
      </c>
      <c r="W12" s="100">
        <f>V12*(1+'2. Assumptions'!$B$11/12)</f>
        <v/>
      </c>
      <c r="X12" s="100">
        <f>W12*(1+'2. Assumptions'!$B$11/12)</f>
        <v/>
      </c>
      <c r="Y12" s="100">
        <f>X12*(1+'2. Assumptions'!$B$11/12)</f>
        <v/>
      </c>
      <c r="Z12" s="100">
        <f>Y12*(1+'2. Assumptions'!$B$11/12)</f>
        <v/>
      </c>
      <c r="AA12" s="100">
        <f>Z12*(1+'2. Assumptions'!$B$11/12)</f>
        <v/>
      </c>
      <c r="AB12" s="100">
        <f>AA12*(1+'2. Assumptions'!$B$11/12)</f>
        <v/>
      </c>
      <c r="AC12" s="100">
        <f>AB12*(1+'2. Assumptions'!$B$11/12)</f>
        <v/>
      </c>
      <c r="AD12" s="100">
        <f>AC12*(1+'2. Assumptions'!$B$11/12)</f>
        <v/>
      </c>
      <c r="AE12" s="100">
        <f>AD12*(1+'2. Assumptions'!$B$11/12)</f>
        <v/>
      </c>
      <c r="AF12" s="100">
        <f>AE12*(1+'2. Assumptions'!$B$11/12)</f>
        <v/>
      </c>
      <c r="AG12" s="100">
        <f>AF12*(1+'2. Assumptions'!$B$11/12)</f>
        <v/>
      </c>
      <c r="AH12" s="100">
        <f>AG12*(1+'2. Assumptions'!$B$11/12)</f>
        <v/>
      </c>
      <c r="AI12" s="100">
        <f>AH12*(1+'2. Assumptions'!$B$11/12)</f>
        <v/>
      </c>
      <c r="AJ12" s="100">
        <f>AI12*(1+'2. Assumptions'!$B$11/12)</f>
        <v/>
      </c>
      <c r="AK12" s="100">
        <f>AJ12*(1+'2. Assumptions'!$B$11/12)</f>
        <v/>
      </c>
      <c r="AL12" s="100">
        <f>AVERAGE(B12:AK12)</f>
        <v/>
      </c>
    </row>
    <row r="13" ht="15" customHeight="1" s="67">
      <c r="A13" s="76" t="inlineStr">
        <is>
          <t>Average customers (period)</t>
        </is>
      </c>
      <c r="B13" s="101">
        <f>(B6+B9)/2</f>
        <v/>
      </c>
      <c r="C13" s="101">
        <f>(C6+C9)/2</f>
        <v/>
      </c>
      <c r="D13" s="101">
        <f>(D6+D9)/2</f>
        <v/>
      </c>
      <c r="E13" s="101">
        <f>(E6+E9)/2</f>
        <v/>
      </c>
      <c r="F13" s="101">
        <f>(F6+F9)/2</f>
        <v/>
      </c>
      <c r="G13" s="101">
        <f>(G6+G9)/2</f>
        <v/>
      </c>
      <c r="H13" s="101">
        <f>(H6+H9)/2</f>
        <v/>
      </c>
      <c r="I13" s="101">
        <f>(I6+I9)/2</f>
        <v/>
      </c>
      <c r="J13" s="101">
        <f>(J6+J9)/2</f>
        <v/>
      </c>
      <c r="K13" s="101">
        <f>(K6+K9)/2</f>
        <v/>
      </c>
      <c r="L13" s="101">
        <f>(L6+L9)/2</f>
        <v/>
      </c>
      <c r="M13" s="101">
        <f>(M6+M9)/2</f>
        <v/>
      </c>
      <c r="N13" s="101">
        <f>(N6+N9)/2</f>
        <v/>
      </c>
      <c r="O13" s="101">
        <f>(O6+O9)/2</f>
        <v/>
      </c>
      <c r="P13" s="101">
        <f>(P6+P9)/2</f>
        <v/>
      </c>
      <c r="Q13" s="101">
        <f>(Q6+Q9)/2</f>
        <v/>
      </c>
      <c r="R13" s="101">
        <f>(R6+R9)/2</f>
        <v/>
      </c>
      <c r="S13" s="101">
        <f>(S6+S9)/2</f>
        <v/>
      </c>
      <c r="T13" s="101">
        <f>(T6+T9)/2</f>
        <v/>
      </c>
      <c r="U13" s="101">
        <f>(U6+U9)/2</f>
        <v/>
      </c>
      <c r="V13" s="101">
        <f>(V6+V9)/2</f>
        <v/>
      </c>
      <c r="W13" s="101">
        <f>(W6+W9)/2</f>
        <v/>
      </c>
      <c r="X13" s="101">
        <f>(X6+X9)/2</f>
        <v/>
      </c>
      <c r="Y13" s="101">
        <f>(Y6+Y9)/2</f>
        <v/>
      </c>
      <c r="Z13" s="101">
        <f>(Z6+Z9)/2</f>
        <v/>
      </c>
      <c r="AA13" s="101">
        <f>(AA6+AA9)/2</f>
        <v/>
      </c>
      <c r="AB13" s="101">
        <f>(AB6+AB9)/2</f>
        <v/>
      </c>
      <c r="AC13" s="101">
        <f>(AC6+AC9)/2</f>
        <v/>
      </c>
      <c r="AD13" s="101">
        <f>(AD6+AD9)/2</f>
        <v/>
      </c>
      <c r="AE13" s="101">
        <f>(AE6+AE9)/2</f>
        <v/>
      </c>
      <c r="AF13" s="101">
        <f>(AF6+AF9)/2</f>
        <v/>
      </c>
      <c r="AG13" s="101">
        <f>(AG6+AG9)/2</f>
        <v/>
      </c>
      <c r="AH13" s="101">
        <f>(AH6+AH9)/2</f>
        <v/>
      </c>
      <c r="AI13" s="101">
        <f>(AI6+AI9)/2</f>
        <v/>
      </c>
      <c r="AJ13" s="101">
        <f>(AJ6+AJ9)/2</f>
        <v/>
      </c>
      <c r="AK13" s="101">
        <f>(AK6+AK9)/2</f>
        <v/>
      </c>
      <c r="AL13" s="101">
        <f>AVERAGE(B13:AK13)</f>
        <v/>
      </c>
    </row>
    <row r="14" ht="15" customHeight="1" s="67">
      <c r="A14" s="78" t="inlineStr">
        <is>
          <t>Monthly revenue</t>
        </is>
      </c>
      <c r="B14" s="102">
        <f>B13*B12</f>
        <v/>
      </c>
      <c r="C14" s="102">
        <f>C13*C12</f>
        <v/>
      </c>
      <c r="D14" s="102">
        <f>D13*D12</f>
        <v/>
      </c>
      <c r="E14" s="102">
        <f>E13*E12</f>
        <v/>
      </c>
      <c r="F14" s="102">
        <f>F13*F12</f>
        <v/>
      </c>
      <c r="G14" s="102">
        <f>G13*G12</f>
        <v/>
      </c>
      <c r="H14" s="102">
        <f>H13*H12</f>
        <v/>
      </c>
      <c r="I14" s="102">
        <f>I13*I12</f>
        <v/>
      </c>
      <c r="J14" s="102">
        <f>J13*J12</f>
        <v/>
      </c>
      <c r="K14" s="102">
        <f>K13*K12</f>
        <v/>
      </c>
      <c r="L14" s="102">
        <f>L13*L12</f>
        <v/>
      </c>
      <c r="M14" s="102">
        <f>M13*M12</f>
        <v/>
      </c>
      <c r="N14" s="102">
        <f>N13*N12</f>
        <v/>
      </c>
      <c r="O14" s="102">
        <f>O13*O12</f>
        <v/>
      </c>
      <c r="P14" s="102">
        <f>P13*P12</f>
        <v/>
      </c>
      <c r="Q14" s="102">
        <f>Q13*Q12</f>
        <v/>
      </c>
      <c r="R14" s="102">
        <f>R13*R12</f>
        <v/>
      </c>
      <c r="S14" s="102">
        <f>S13*S12</f>
        <v/>
      </c>
      <c r="T14" s="102">
        <f>T13*T12</f>
        <v/>
      </c>
      <c r="U14" s="102">
        <f>U13*U12</f>
        <v/>
      </c>
      <c r="V14" s="102">
        <f>V13*V12</f>
        <v/>
      </c>
      <c r="W14" s="102">
        <f>W13*W12</f>
        <v/>
      </c>
      <c r="X14" s="102">
        <f>X13*X12</f>
        <v/>
      </c>
      <c r="Y14" s="102">
        <f>Y13*Y12</f>
        <v/>
      </c>
      <c r="Z14" s="102">
        <f>Z13*Z12</f>
        <v/>
      </c>
      <c r="AA14" s="102">
        <f>AA13*AA12</f>
        <v/>
      </c>
      <c r="AB14" s="102">
        <f>AB13*AB12</f>
        <v/>
      </c>
      <c r="AC14" s="102">
        <f>AC13*AC12</f>
        <v/>
      </c>
      <c r="AD14" s="102">
        <f>AD13*AD12</f>
        <v/>
      </c>
      <c r="AE14" s="102">
        <f>AE13*AE12</f>
        <v/>
      </c>
      <c r="AF14" s="102">
        <f>AF13*AF12</f>
        <v/>
      </c>
      <c r="AG14" s="102">
        <f>AG13*AG12</f>
        <v/>
      </c>
      <c r="AH14" s="102">
        <f>AH13*AH12</f>
        <v/>
      </c>
      <c r="AI14" s="102">
        <f>AI13*AI12</f>
        <v/>
      </c>
      <c r="AJ14" s="102">
        <f>AJ13*AJ12</f>
        <v/>
      </c>
      <c r="AK14" s="102">
        <f>AK13*AK12</f>
        <v/>
      </c>
      <c r="AL14" s="102">
        <f>SUM(B14:AK14)</f>
        <v/>
      </c>
    </row>
    <row r="15" ht="15" customHeight="1" s="67">
      <c r="A15" s="78" t="inlineStr">
        <is>
          <t>ARR (annualized)</t>
        </is>
      </c>
      <c r="B15" s="102">
        <f>B9*B12*12</f>
        <v/>
      </c>
      <c r="C15" s="102">
        <f>C9*C12*12</f>
        <v/>
      </c>
      <c r="D15" s="102">
        <f>D9*D12*12</f>
        <v/>
      </c>
      <c r="E15" s="102">
        <f>E9*E12*12</f>
        <v/>
      </c>
      <c r="F15" s="102">
        <f>F9*F12*12</f>
        <v/>
      </c>
      <c r="G15" s="102">
        <f>G9*G12*12</f>
        <v/>
      </c>
      <c r="H15" s="102">
        <f>H9*H12*12</f>
        <v/>
      </c>
      <c r="I15" s="102">
        <f>I9*I12*12</f>
        <v/>
      </c>
      <c r="J15" s="102">
        <f>J9*J12*12</f>
        <v/>
      </c>
      <c r="K15" s="102">
        <f>K9*K12*12</f>
        <v/>
      </c>
      <c r="L15" s="102">
        <f>L9*L12*12</f>
        <v/>
      </c>
      <c r="M15" s="102">
        <f>M9*M12*12</f>
        <v/>
      </c>
      <c r="N15" s="102">
        <f>N9*N12*12</f>
        <v/>
      </c>
      <c r="O15" s="102">
        <f>O9*O12*12</f>
        <v/>
      </c>
      <c r="P15" s="102">
        <f>P9*P12*12</f>
        <v/>
      </c>
      <c r="Q15" s="102">
        <f>Q9*Q12*12</f>
        <v/>
      </c>
      <c r="R15" s="102">
        <f>R9*R12*12</f>
        <v/>
      </c>
      <c r="S15" s="102">
        <f>S9*S12*12</f>
        <v/>
      </c>
      <c r="T15" s="102">
        <f>T9*T12*12</f>
        <v/>
      </c>
      <c r="U15" s="102">
        <f>U9*U12*12</f>
        <v/>
      </c>
      <c r="V15" s="102">
        <f>V9*V12*12</f>
        <v/>
      </c>
      <c r="W15" s="102">
        <f>W9*W12*12</f>
        <v/>
      </c>
      <c r="X15" s="102">
        <f>X9*X12*12</f>
        <v/>
      </c>
      <c r="Y15" s="102">
        <f>Y9*Y12*12</f>
        <v/>
      </c>
      <c r="Z15" s="102">
        <f>Z9*Z12*12</f>
        <v/>
      </c>
      <c r="AA15" s="102">
        <f>AA9*AA12*12</f>
        <v/>
      </c>
      <c r="AB15" s="102">
        <f>AB9*AB12*12</f>
        <v/>
      </c>
      <c r="AC15" s="102">
        <f>AC9*AC12*12</f>
        <v/>
      </c>
      <c r="AD15" s="102">
        <f>AD9*AD12*12</f>
        <v/>
      </c>
      <c r="AE15" s="102">
        <f>AE9*AE12*12</f>
        <v/>
      </c>
      <c r="AF15" s="102">
        <f>AF9*AF12*12</f>
        <v/>
      </c>
      <c r="AG15" s="102">
        <f>AG9*AG12*12</f>
        <v/>
      </c>
      <c r="AH15" s="102">
        <f>AH9*AH12*12</f>
        <v/>
      </c>
      <c r="AI15" s="102">
        <f>AI9*AI12*12</f>
        <v/>
      </c>
      <c r="AJ15" s="102">
        <f>AJ9*AJ12*12</f>
        <v/>
      </c>
      <c r="AK15" s="102">
        <f>AK9*AK12*12</f>
        <v/>
      </c>
      <c r="AL15" s="102">
        <f>AK15</f>
        <v/>
      </c>
    </row>
    <row r="17" ht="18" customHeight="1" s="67">
      <c r="A17" s="85" t="inlineStr">
        <is>
          <t>Key Metrics</t>
        </is>
      </c>
      <c r="B17" s="86" t="n"/>
      <c r="C17" s="86" t="n"/>
      <c r="D17" s="86" t="n"/>
      <c r="E17" s="86" t="n"/>
      <c r="F17" s="86" t="n"/>
      <c r="G17" s="86" t="n"/>
      <c r="H17" s="86" t="n"/>
      <c r="I17" s="86" t="n"/>
      <c r="J17" s="86" t="n"/>
      <c r="K17" s="86" t="n"/>
      <c r="L17" s="86" t="n"/>
      <c r="M17" s="86" t="n"/>
      <c r="N17" s="86" t="n"/>
      <c r="O17" s="86" t="n"/>
      <c r="P17" s="86" t="n"/>
      <c r="Q17" s="86" t="n"/>
      <c r="R17" s="86" t="n"/>
      <c r="S17" s="86" t="n"/>
      <c r="T17" s="86" t="n"/>
      <c r="U17" s="86" t="n"/>
      <c r="V17" s="86" t="n"/>
      <c r="W17" s="86" t="n"/>
      <c r="X17" s="86" t="n"/>
      <c r="Y17" s="86" t="n"/>
      <c r="Z17" s="86" t="n"/>
      <c r="AA17" s="86" t="n"/>
      <c r="AB17" s="86" t="n"/>
      <c r="AC17" s="86" t="n"/>
      <c r="AD17" s="86" t="n"/>
      <c r="AE17" s="86" t="n"/>
      <c r="AF17" s="86" t="n"/>
      <c r="AG17" s="86" t="n"/>
      <c r="AH17" s="86" t="n"/>
      <c r="AI17" s="86" t="n"/>
      <c r="AJ17" s="86" t="n"/>
      <c r="AK17" s="86" t="n"/>
      <c r="AL17" s="86" t="n"/>
    </row>
    <row r="18" ht="15" customHeight="1" s="67">
      <c r="A18" s="76" t="inlineStr">
        <is>
          <t>Net new customers</t>
        </is>
      </c>
      <c r="B18" s="101">
        <f>B9-B6</f>
        <v/>
      </c>
      <c r="C18" s="101">
        <f>C9-C6</f>
        <v/>
      </c>
      <c r="D18" s="101">
        <f>D9-D6</f>
        <v/>
      </c>
      <c r="E18" s="101">
        <f>E9-E6</f>
        <v/>
      </c>
      <c r="F18" s="101">
        <f>F9-F6</f>
        <v/>
      </c>
      <c r="G18" s="101">
        <f>G9-G6</f>
        <v/>
      </c>
      <c r="H18" s="101">
        <f>H9-H6</f>
        <v/>
      </c>
      <c r="I18" s="101">
        <f>I9-I6</f>
        <v/>
      </c>
      <c r="J18" s="101">
        <f>J9-J6</f>
        <v/>
      </c>
      <c r="K18" s="101">
        <f>K9-K6</f>
        <v/>
      </c>
      <c r="L18" s="101">
        <f>L9-L6</f>
        <v/>
      </c>
      <c r="M18" s="101">
        <f>M9-M6</f>
        <v/>
      </c>
      <c r="N18" s="101">
        <f>N9-N6</f>
        <v/>
      </c>
      <c r="O18" s="101">
        <f>O9-O6</f>
        <v/>
      </c>
      <c r="P18" s="101">
        <f>P9-P6</f>
        <v/>
      </c>
      <c r="Q18" s="101">
        <f>Q9-Q6</f>
        <v/>
      </c>
      <c r="R18" s="101">
        <f>R9-R6</f>
        <v/>
      </c>
      <c r="S18" s="101">
        <f>S9-S6</f>
        <v/>
      </c>
      <c r="T18" s="101">
        <f>T9-T6</f>
        <v/>
      </c>
      <c r="U18" s="101">
        <f>U9-U6</f>
        <v/>
      </c>
      <c r="V18" s="101">
        <f>V9-V6</f>
        <v/>
      </c>
      <c r="W18" s="101">
        <f>W9-W6</f>
        <v/>
      </c>
      <c r="X18" s="101">
        <f>X9-X6</f>
        <v/>
      </c>
      <c r="Y18" s="101">
        <f>Y9-Y6</f>
        <v/>
      </c>
      <c r="Z18" s="101">
        <f>Z9-Z6</f>
        <v/>
      </c>
      <c r="AA18" s="101">
        <f>AA9-AA6</f>
        <v/>
      </c>
      <c r="AB18" s="101">
        <f>AB9-AB6</f>
        <v/>
      </c>
      <c r="AC18" s="101">
        <f>AC9-AC6</f>
        <v/>
      </c>
      <c r="AD18" s="101">
        <f>AD9-AD6</f>
        <v/>
      </c>
      <c r="AE18" s="101">
        <f>AE9-AE6</f>
        <v/>
      </c>
      <c r="AF18" s="101">
        <f>AF9-AF6</f>
        <v/>
      </c>
      <c r="AG18" s="101">
        <f>AG9-AG6</f>
        <v/>
      </c>
      <c r="AH18" s="101">
        <f>AH9-AH6</f>
        <v/>
      </c>
      <c r="AI18" s="101">
        <f>AI9-AI6</f>
        <v/>
      </c>
      <c r="AJ18" s="101">
        <f>AJ9-AJ6</f>
        <v/>
      </c>
      <c r="AK18" s="101">
        <f>AK9-AK6</f>
        <v/>
      </c>
      <c r="AL18" s="101">
        <f>SUM(B18:AK18)</f>
        <v/>
      </c>
    </row>
    <row r="19" ht="15" customHeight="1" s="67">
      <c r="A19" s="76" t="inlineStr">
        <is>
          <t>Logo retention rate</t>
        </is>
      </c>
      <c r="B19" s="89">
        <f>1-'2. Assumptions'!$B$9</f>
        <v/>
      </c>
      <c r="C19" s="89">
        <f>1-'2. Assumptions'!$B$9</f>
        <v/>
      </c>
      <c r="D19" s="89">
        <f>1-'2. Assumptions'!$B$9</f>
        <v/>
      </c>
      <c r="E19" s="89">
        <f>1-'2. Assumptions'!$B$9</f>
        <v/>
      </c>
      <c r="F19" s="89">
        <f>1-'2. Assumptions'!$B$9</f>
        <v/>
      </c>
      <c r="G19" s="89">
        <f>1-'2. Assumptions'!$B$9</f>
        <v/>
      </c>
      <c r="H19" s="89">
        <f>1-'2. Assumptions'!$B$9</f>
        <v/>
      </c>
      <c r="I19" s="89">
        <f>1-'2. Assumptions'!$B$9</f>
        <v/>
      </c>
      <c r="J19" s="89">
        <f>1-'2. Assumptions'!$B$9</f>
        <v/>
      </c>
      <c r="K19" s="89">
        <f>1-'2. Assumptions'!$B$9</f>
        <v/>
      </c>
      <c r="L19" s="89">
        <f>1-'2. Assumptions'!$B$9</f>
        <v/>
      </c>
      <c r="M19" s="89">
        <f>1-'2. Assumptions'!$B$9</f>
        <v/>
      </c>
      <c r="N19" s="89">
        <f>1-'2. Assumptions'!$B$9</f>
        <v/>
      </c>
      <c r="O19" s="89">
        <f>1-'2. Assumptions'!$B$9</f>
        <v/>
      </c>
      <c r="P19" s="89">
        <f>1-'2. Assumptions'!$B$9</f>
        <v/>
      </c>
      <c r="Q19" s="89">
        <f>1-'2. Assumptions'!$B$9</f>
        <v/>
      </c>
      <c r="R19" s="89">
        <f>1-'2. Assumptions'!$B$9</f>
        <v/>
      </c>
      <c r="S19" s="89">
        <f>1-'2. Assumptions'!$B$9</f>
        <v/>
      </c>
      <c r="T19" s="89">
        <f>1-'2. Assumptions'!$B$9</f>
        <v/>
      </c>
      <c r="U19" s="89">
        <f>1-'2. Assumptions'!$B$9</f>
        <v/>
      </c>
      <c r="V19" s="89">
        <f>1-'2. Assumptions'!$B$9</f>
        <v/>
      </c>
      <c r="W19" s="89">
        <f>1-'2. Assumptions'!$B$9</f>
        <v/>
      </c>
      <c r="X19" s="89">
        <f>1-'2. Assumptions'!$B$9</f>
        <v/>
      </c>
      <c r="Y19" s="89">
        <f>1-'2. Assumptions'!$B$9</f>
        <v/>
      </c>
      <c r="Z19" s="89">
        <f>1-'2. Assumptions'!$B$9</f>
        <v/>
      </c>
      <c r="AA19" s="89">
        <f>1-'2. Assumptions'!$B$9</f>
        <v/>
      </c>
      <c r="AB19" s="89">
        <f>1-'2. Assumptions'!$B$9</f>
        <v/>
      </c>
      <c r="AC19" s="89">
        <f>1-'2. Assumptions'!$B$9</f>
        <v/>
      </c>
      <c r="AD19" s="89">
        <f>1-'2. Assumptions'!$B$9</f>
        <v/>
      </c>
      <c r="AE19" s="89">
        <f>1-'2. Assumptions'!$B$9</f>
        <v/>
      </c>
      <c r="AF19" s="89">
        <f>1-'2. Assumptions'!$B$9</f>
        <v/>
      </c>
      <c r="AG19" s="89">
        <f>1-'2. Assumptions'!$B$9</f>
        <v/>
      </c>
      <c r="AH19" s="89">
        <f>1-'2. Assumptions'!$B$9</f>
        <v/>
      </c>
      <c r="AI19" s="89">
        <f>1-'2. Assumptions'!$B$9</f>
        <v/>
      </c>
      <c r="AJ19" s="89">
        <f>1-'2. Assumptions'!$B$9</f>
        <v/>
      </c>
      <c r="AK19" s="89">
        <f>1-'2. Assumptions'!$B$9</f>
        <v/>
      </c>
      <c r="AL19" s="89">
        <f>AVERAGE(B19:AK19)</f>
        <v/>
      </c>
    </row>
    <row r="20" ht="15" customHeight="1" s="67">
      <c r="A20" s="76" t="inlineStr">
        <is>
          <t>Net new ARR</t>
        </is>
      </c>
      <c r="B20" s="103">
        <f>B15</f>
        <v/>
      </c>
      <c r="C20" s="103">
        <f>C15-B15</f>
        <v/>
      </c>
      <c r="D20" s="103">
        <f>D15-C15</f>
        <v/>
      </c>
      <c r="E20" s="103">
        <f>E15-D15</f>
        <v/>
      </c>
      <c r="F20" s="103">
        <f>F15-E15</f>
        <v/>
      </c>
      <c r="G20" s="103">
        <f>G15-F15</f>
        <v/>
      </c>
      <c r="H20" s="103">
        <f>H15-G15</f>
        <v/>
      </c>
      <c r="I20" s="103">
        <f>I15-H15</f>
        <v/>
      </c>
      <c r="J20" s="103">
        <f>J15-I15</f>
        <v/>
      </c>
      <c r="K20" s="103">
        <f>K15-J15</f>
        <v/>
      </c>
      <c r="L20" s="103">
        <f>L15-K15</f>
        <v/>
      </c>
      <c r="M20" s="103">
        <f>M15-L15</f>
        <v/>
      </c>
      <c r="N20" s="103">
        <f>N15-M15</f>
        <v/>
      </c>
      <c r="O20" s="103">
        <f>O15-N15</f>
        <v/>
      </c>
      <c r="P20" s="103">
        <f>P15-O15</f>
        <v/>
      </c>
      <c r="Q20" s="103">
        <f>Q15-P15</f>
        <v/>
      </c>
      <c r="R20" s="103">
        <f>R15-Q15</f>
        <v/>
      </c>
      <c r="S20" s="103">
        <f>S15-R15</f>
        <v/>
      </c>
      <c r="T20" s="103">
        <f>T15-S15</f>
        <v/>
      </c>
      <c r="U20" s="103">
        <f>U15-T15</f>
        <v/>
      </c>
      <c r="V20" s="103">
        <f>V15-U15</f>
        <v/>
      </c>
      <c r="W20" s="103">
        <f>W15-V15</f>
        <v/>
      </c>
      <c r="X20" s="103">
        <f>X15-W15</f>
        <v/>
      </c>
      <c r="Y20" s="103">
        <f>Y15-X15</f>
        <v/>
      </c>
      <c r="Z20" s="103">
        <f>Z15-Y15</f>
        <v/>
      </c>
      <c r="AA20" s="103">
        <f>AA15-Z15</f>
        <v/>
      </c>
      <c r="AB20" s="103">
        <f>AB15-AA15</f>
        <v/>
      </c>
      <c r="AC20" s="103">
        <f>AC15-AB15</f>
        <v/>
      </c>
      <c r="AD20" s="103">
        <f>AD15-AC15</f>
        <v/>
      </c>
      <c r="AE20" s="103">
        <f>AE15-AD15</f>
        <v/>
      </c>
      <c r="AF20" s="103">
        <f>AF15-AE15</f>
        <v/>
      </c>
      <c r="AG20" s="103">
        <f>AG15-AF15</f>
        <v/>
      </c>
      <c r="AH20" s="103">
        <f>AH15-AG15</f>
        <v/>
      </c>
      <c r="AI20" s="103">
        <f>AI15-AH15</f>
        <v/>
      </c>
      <c r="AJ20" s="103">
        <f>AJ15-AI15</f>
        <v/>
      </c>
      <c r="AK20" s="103">
        <f>AK15-AJ15</f>
        <v/>
      </c>
      <c r="AL20" s="103">
        <f>SUM(B20:AK20)</f>
        <v/>
      </c>
    </row>
  </sheetData>
  <sheetProtection selectLockedCells="0" selectUnlockedCells="0" sheet="1" objects="1" insertRows="1" insertHyperlinks="1" autoFilter="1" scenarios="1" formatColumns="1" deleteColumns="1" insertColumns="1" pivotTables="1" deleteRows="1" formatCells="1" formatRows="1" sort="1" password="D288"/>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A1:AL3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8" customWidth="1" style="66" min="1" max="1"/>
    <col width="12" customWidth="1" style="66" min="2" max="38"/>
  </cols>
  <sheetData>
    <row r="1" ht="24" customHeight="1" s="67">
      <c r="A1" s="83" t="inlineStr">
        <is>
          <t>Operating Expenses</t>
        </is>
      </c>
    </row>
    <row r="2" ht="15" customHeight="1" s="67">
      <c r="A2" s="70" t="inlineStr">
        <is>
          <t>Headcount build, compensation, non-comp OpEx, COGS, and D&amp;A.</t>
        </is>
      </c>
    </row>
    <row r="3">
      <c r="A3" s="125" t="inlineStr">
        <is>
          <t>⚠ SAMPLE — For evaluation only. Buy at awbrinnovations.com/fastmodel for a custom model with your data.</t>
        </is>
      </c>
    </row>
    <row r="4" ht="18" customHeight="1" s="67">
      <c r="A4" s="95" t="n"/>
      <c r="B4" s="96" t="n">
        <v>46023</v>
      </c>
      <c r="C4" s="96" t="n">
        <v>46054</v>
      </c>
      <c r="D4" s="96" t="n">
        <v>46082</v>
      </c>
      <c r="E4" s="96" t="n">
        <v>46113</v>
      </c>
      <c r="F4" s="96" t="n">
        <v>46143</v>
      </c>
      <c r="G4" s="96" t="n">
        <v>46174</v>
      </c>
      <c r="H4" s="96" t="n">
        <v>46204</v>
      </c>
      <c r="I4" s="96" t="n">
        <v>46235</v>
      </c>
      <c r="J4" s="96" t="n">
        <v>46266</v>
      </c>
      <c r="K4" s="96" t="n">
        <v>46296</v>
      </c>
      <c r="L4" s="96" t="n">
        <v>46327</v>
      </c>
      <c r="M4" s="96" t="n">
        <v>46357</v>
      </c>
      <c r="N4" s="96" t="n">
        <v>46388</v>
      </c>
      <c r="O4" s="96" t="n">
        <v>46419</v>
      </c>
      <c r="P4" s="96" t="n">
        <v>46447</v>
      </c>
      <c r="Q4" s="96" t="n">
        <v>46478</v>
      </c>
      <c r="R4" s="96" t="n">
        <v>46508</v>
      </c>
      <c r="S4" s="96" t="n">
        <v>46539</v>
      </c>
      <c r="T4" s="96" t="n">
        <v>46569</v>
      </c>
      <c r="U4" s="96" t="n">
        <v>46600</v>
      </c>
      <c r="V4" s="96" t="n">
        <v>46631</v>
      </c>
      <c r="W4" s="96" t="n">
        <v>46661</v>
      </c>
      <c r="X4" s="96" t="n">
        <v>46692</v>
      </c>
      <c r="Y4" s="96" t="n">
        <v>46722</v>
      </c>
      <c r="Z4" s="96" t="n">
        <v>46753</v>
      </c>
      <c r="AA4" s="96" t="n">
        <v>46784</v>
      </c>
      <c r="AB4" s="96" t="n">
        <v>46813</v>
      </c>
      <c r="AC4" s="96" t="n">
        <v>46844</v>
      </c>
      <c r="AD4" s="96" t="n">
        <v>46874</v>
      </c>
      <c r="AE4" s="96" t="n">
        <v>46905</v>
      </c>
      <c r="AF4" s="96" t="n">
        <v>46935</v>
      </c>
      <c r="AG4" s="96" t="n">
        <v>46966</v>
      </c>
      <c r="AH4" s="96" t="n">
        <v>46997</v>
      </c>
      <c r="AI4" s="96" t="n">
        <v>47027</v>
      </c>
      <c r="AJ4" s="96" t="n">
        <v>47058</v>
      </c>
      <c r="AK4" s="96" t="n">
        <v>47088</v>
      </c>
      <c r="AL4" s="97" t="inlineStr">
        <is>
          <t>3-Yr</t>
        </is>
      </c>
    </row>
    <row r="5" ht="18" customHeight="1" s="67">
      <c r="A5" s="85" t="inlineStr">
        <is>
          <t>Headcount Build</t>
        </is>
      </c>
      <c r="B5" s="86" t="n"/>
      <c r="C5" s="86" t="n"/>
      <c r="D5" s="86" t="n"/>
      <c r="E5" s="86" t="n"/>
      <c r="F5" s="86" t="n"/>
      <c r="G5" s="86" t="n"/>
      <c r="H5" s="86" t="n"/>
      <c r="I5" s="86" t="n"/>
      <c r="J5" s="86" t="n"/>
      <c r="K5" s="86" t="n"/>
      <c r="L5" s="86" t="n"/>
      <c r="M5" s="86" t="n"/>
      <c r="N5" s="86" t="n"/>
      <c r="O5" s="86" t="n"/>
      <c r="P5" s="86" t="n"/>
      <c r="Q5" s="86" t="n"/>
      <c r="R5" s="86" t="n"/>
      <c r="S5" s="86" t="n"/>
      <c r="T5" s="86" t="n"/>
      <c r="U5" s="86" t="n"/>
      <c r="V5" s="86" t="n"/>
      <c r="W5" s="86" t="n"/>
      <c r="X5" s="86" t="n"/>
      <c r="Y5" s="86" t="n"/>
      <c r="Z5" s="86" t="n"/>
      <c r="AA5" s="86" t="n"/>
      <c r="AB5" s="86" t="n"/>
      <c r="AC5" s="86" t="n"/>
      <c r="AD5" s="86" t="n"/>
      <c r="AE5" s="86" t="n"/>
      <c r="AF5" s="86" t="n"/>
      <c r="AG5" s="86" t="n"/>
      <c r="AH5" s="86" t="n"/>
      <c r="AI5" s="86" t="n"/>
      <c r="AJ5" s="86" t="n"/>
      <c r="AK5" s="86" t="n"/>
      <c r="AL5" s="86" t="n"/>
    </row>
    <row r="6" ht="15" customHeight="1" s="67">
      <c r="A6" s="76" t="inlineStr">
        <is>
          <t>Beginning headcount</t>
        </is>
      </c>
      <c r="B6" s="98">
        <f>'2. Assumptions'!$B$18</f>
        <v/>
      </c>
      <c r="C6" s="98">
        <f>B8</f>
        <v/>
      </c>
      <c r="D6" s="98">
        <f>C8</f>
        <v/>
      </c>
      <c r="E6" s="98">
        <f>D8</f>
        <v/>
      </c>
      <c r="F6" s="98">
        <f>E8</f>
        <v/>
      </c>
      <c r="G6" s="98">
        <f>F8</f>
        <v/>
      </c>
      <c r="H6" s="98">
        <f>G8</f>
        <v/>
      </c>
      <c r="I6" s="98">
        <f>H8</f>
        <v/>
      </c>
      <c r="J6" s="98">
        <f>I8</f>
        <v/>
      </c>
      <c r="K6" s="98">
        <f>J8</f>
        <v/>
      </c>
      <c r="L6" s="98">
        <f>K8</f>
        <v/>
      </c>
      <c r="M6" s="98">
        <f>L8</f>
        <v/>
      </c>
      <c r="N6" s="98">
        <f>M8</f>
        <v/>
      </c>
      <c r="O6" s="98">
        <f>N8</f>
        <v/>
      </c>
      <c r="P6" s="98">
        <f>O8</f>
        <v/>
      </c>
      <c r="Q6" s="98">
        <f>P8</f>
        <v/>
      </c>
      <c r="R6" s="98">
        <f>Q8</f>
        <v/>
      </c>
      <c r="S6" s="98">
        <f>R8</f>
        <v/>
      </c>
      <c r="T6" s="98">
        <f>S8</f>
        <v/>
      </c>
      <c r="U6" s="98">
        <f>T8</f>
        <v/>
      </c>
      <c r="V6" s="98">
        <f>U8</f>
        <v/>
      </c>
      <c r="W6" s="98">
        <f>V8</f>
        <v/>
      </c>
      <c r="X6" s="98">
        <f>W8</f>
        <v/>
      </c>
      <c r="Y6" s="98">
        <f>X8</f>
        <v/>
      </c>
      <c r="Z6" s="98">
        <f>Y8</f>
        <v/>
      </c>
      <c r="AA6" s="98">
        <f>Z8</f>
        <v/>
      </c>
      <c r="AB6" s="98">
        <f>AA8</f>
        <v/>
      </c>
      <c r="AC6" s="98">
        <f>AB8</f>
        <v/>
      </c>
      <c r="AD6" s="98">
        <f>AC8</f>
        <v/>
      </c>
      <c r="AE6" s="98">
        <f>AD8</f>
        <v/>
      </c>
      <c r="AF6" s="98">
        <f>AE8</f>
        <v/>
      </c>
      <c r="AG6" s="98">
        <f>AF8</f>
        <v/>
      </c>
      <c r="AH6" s="98">
        <f>AG8</f>
        <v/>
      </c>
      <c r="AI6" s="98">
        <f>AH8</f>
        <v/>
      </c>
      <c r="AJ6" s="98">
        <f>AI8</f>
        <v/>
      </c>
      <c r="AK6" s="98">
        <f>AJ8</f>
        <v/>
      </c>
      <c r="AL6" s="98">
        <f>AK6</f>
        <v/>
      </c>
    </row>
    <row r="7" ht="15" customHeight="1" s="67">
      <c r="A7" s="76" t="inlineStr">
        <is>
          <t>New hires</t>
        </is>
      </c>
      <c r="B7" s="91">
        <f>'2. Assumptions'!$B$15</f>
        <v/>
      </c>
      <c r="C7" s="91">
        <f>'2. Assumptions'!$B$15</f>
        <v/>
      </c>
      <c r="D7" s="91">
        <f>'2. Assumptions'!$B$15</f>
        <v/>
      </c>
      <c r="E7" s="91">
        <f>'2. Assumptions'!$B$15</f>
        <v/>
      </c>
      <c r="F7" s="91">
        <f>'2. Assumptions'!$B$15</f>
        <v/>
      </c>
      <c r="G7" s="91">
        <f>'2. Assumptions'!$B$15</f>
        <v/>
      </c>
      <c r="H7" s="91">
        <f>'2. Assumptions'!$B$15</f>
        <v/>
      </c>
      <c r="I7" s="91">
        <f>'2. Assumptions'!$B$15</f>
        <v/>
      </c>
      <c r="J7" s="91">
        <f>'2. Assumptions'!$B$15</f>
        <v/>
      </c>
      <c r="K7" s="91">
        <f>'2. Assumptions'!$B$15</f>
        <v/>
      </c>
      <c r="L7" s="91">
        <f>'2. Assumptions'!$B$15</f>
        <v/>
      </c>
      <c r="M7" s="91">
        <f>'2. Assumptions'!$B$15</f>
        <v/>
      </c>
      <c r="N7" s="91">
        <f>'2. Assumptions'!$B$15</f>
        <v/>
      </c>
      <c r="O7" s="91">
        <f>'2. Assumptions'!$B$15</f>
        <v/>
      </c>
      <c r="P7" s="91">
        <f>'2. Assumptions'!$B$15</f>
        <v/>
      </c>
      <c r="Q7" s="91">
        <f>'2. Assumptions'!$B$15</f>
        <v/>
      </c>
      <c r="R7" s="91">
        <f>'2. Assumptions'!$B$15</f>
        <v/>
      </c>
      <c r="S7" s="91">
        <f>'2. Assumptions'!$B$15</f>
        <v/>
      </c>
      <c r="T7" s="91">
        <f>'2. Assumptions'!$B$15</f>
        <v/>
      </c>
      <c r="U7" s="91">
        <f>'2. Assumptions'!$B$15</f>
        <v/>
      </c>
      <c r="V7" s="91">
        <f>'2. Assumptions'!$B$15</f>
        <v/>
      </c>
      <c r="W7" s="91">
        <f>'2. Assumptions'!$B$15</f>
        <v/>
      </c>
      <c r="X7" s="91">
        <f>'2. Assumptions'!$B$15</f>
        <v/>
      </c>
      <c r="Y7" s="91">
        <f>'2. Assumptions'!$B$15</f>
        <v/>
      </c>
      <c r="Z7" s="91">
        <f>'2. Assumptions'!$B$15</f>
        <v/>
      </c>
      <c r="AA7" s="91">
        <f>'2. Assumptions'!$B$15</f>
        <v/>
      </c>
      <c r="AB7" s="91">
        <f>'2. Assumptions'!$B$15</f>
        <v/>
      </c>
      <c r="AC7" s="91">
        <f>'2. Assumptions'!$B$15</f>
        <v/>
      </c>
      <c r="AD7" s="91">
        <f>'2. Assumptions'!$B$15</f>
        <v/>
      </c>
      <c r="AE7" s="91">
        <f>'2. Assumptions'!$B$15</f>
        <v/>
      </c>
      <c r="AF7" s="91">
        <f>'2. Assumptions'!$B$15</f>
        <v/>
      </c>
      <c r="AG7" s="91">
        <f>'2. Assumptions'!$B$15</f>
        <v/>
      </c>
      <c r="AH7" s="91">
        <f>'2. Assumptions'!$B$15</f>
        <v/>
      </c>
      <c r="AI7" s="91">
        <f>'2. Assumptions'!$B$15</f>
        <v/>
      </c>
      <c r="AJ7" s="91">
        <f>'2. Assumptions'!$B$15</f>
        <v/>
      </c>
      <c r="AK7" s="91">
        <f>'2. Assumptions'!$B$15</f>
        <v/>
      </c>
      <c r="AL7" s="91">
        <f>SUM(B7:AK7)</f>
        <v/>
      </c>
    </row>
    <row r="8" ht="15" customHeight="1" s="67">
      <c r="A8" s="78" t="inlineStr">
        <is>
          <t>Ending headcount</t>
        </is>
      </c>
      <c r="B8" s="104">
        <f>B6+B7</f>
        <v/>
      </c>
      <c r="C8" s="104">
        <f>C6+C7</f>
        <v/>
      </c>
      <c r="D8" s="104">
        <f>D6+D7</f>
        <v/>
      </c>
      <c r="E8" s="104">
        <f>E6+E7</f>
        <v/>
      </c>
      <c r="F8" s="104">
        <f>F6+F7</f>
        <v/>
      </c>
      <c r="G8" s="104">
        <f>G6+G7</f>
        <v/>
      </c>
      <c r="H8" s="104">
        <f>H6+H7</f>
        <v/>
      </c>
      <c r="I8" s="104">
        <f>I6+I7</f>
        <v/>
      </c>
      <c r="J8" s="104">
        <f>J6+J7</f>
        <v/>
      </c>
      <c r="K8" s="104">
        <f>K6+K7</f>
        <v/>
      </c>
      <c r="L8" s="104">
        <f>L6+L7</f>
        <v/>
      </c>
      <c r="M8" s="104">
        <f>M6+M7</f>
        <v/>
      </c>
      <c r="N8" s="104">
        <f>N6+N7</f>
        <v/>
      </c>
      <c r="O8" s="104">
        <f>O6+O7</f>
        <v/>
      </c>
      <c r="P8" s="104">
        <f>P6+P7</f>
        <v/>
      </c>
      <c r="Q8" s="104">
        <f>Q6+Q7</f>
        <v/>
      </c>
      <c r="R8" s="104">
        <f>R6+R7</f>
        <v/>
      </c>
      <c r="S8" s="104">
        <f>S6+S7</f>
        <v/>
      </c>
      <c r="T8" s="104">
        <f>T6+T7</f>
        <v/>
      </c>
      <c r="U8" s="104">
        <f>U6+U7</f>
        <v/>
      </c>
      <c r="V8" s="104">
        <f>V6+V7</f>
        <v/>
      </c>
      <c r="W8" s="104">
        <f>W6+W7</f>
        <v/>
      </c>
      <c r="X8" s="104">
        <f>X6+X7</f>
        <v/>
      </c>
      <c r="Y8" s="104">
        <f>Y6+Y7</f>
        <v/>
      </c>
      <c r="Z8" s="104">
        <f>Z6+Z7</f>
        <v/>
      </c>
      <c r="AA8" s="104">
        <f>AA6+AA7</f>
        <v/>
      </c>
      <c r="AB8" s="104">
        <f>AB6+AB7</f>
        <v/>
      </c>
      <c r="AC8" s="104">
        <f>AC6+AC7</f>
        <v/>
      </c>
      <c r="AD8" s="104">
        <f>AD6+AD7</f>
        <v/>
      </c>
      <c r="AE8" s="104">
        <f>AE6+AE7</f>
        <v/>
      </c>
      <c r="AF8" s="104">
        <f>AF6+AF7</f>
        <v/>
      </c>
      <c r="AG8" s="104">
        <f>AG6+AG7</f>
        <v/>
      </c>
      <c r="AH8" s="104">
        <f>AH6+AH7</f>
        <v/>
      </c>
      <c r="AI8" s="104">
        <f>AI6+AI7</f>
        <v/>
      </c>
      <c r="AJ8" s="104">
        <f>AJ6+AJ7</f>
        <v/>
      </c>
      <c r="AK8" s="104">
        <f>AK6+AK7</f>
        <v/>
      </c>
      <c r="AL8" s="104">
        <f>AK8</f>
        <v/>
      </c>
    </row>
    <row r="10" ht="18" customHeight="1" s="67">
      <c r="A10" s="85" t="inlineStr">
        <is>
          <t>Compensation</t>
        </is>
      </c>
      <c r="B10" s="86" t="n"/>
      <c r="C10" s="86" t="n"/>
      <c r="D10" s="86" t="n"/>
      <c r="E10" s="86" t="n"/>
      <c r="F10" s="86" t="n"/>
      <c r="G10" s="86" t="n"/>
      <c r="H10" s="86" t="n"/>
      <c r="I10" s="86" t="n"/>
      <c r="J10" s="86" t="n"/>
      <c r="K10" s="86" t="n"/>
      <c r="L10" s="86" t="n"/>
      <c r="M10" s="86" t="n"/>
      <c r="N10" s="86" t="n"/>
      <c r="O10" s="86" t="n"/>
      <c r="P10" s="86" t="n"/>
      <c r="Q10" s="86" t="n"/>
      <c r="R10" s="86" t="n"/>
      <c r="S10" s="86" t="n"/>
      <c r="T10" s="86" t="n"/>
      <c r="U10" s="86" t="n"/>
      <c r="V10" s="86" t="n"/>
      <c r="W10" s="86" t="n"/>
      <c r="X10" s="86" t="n"/>
      <c r="Y10" s="86" t="n"/>
      <c r="Z10" s="86" t="n"/>
      <c r="AA10" s="86" t="n"/>
      <c r="AB10" s="86" t="n"/>
      <c r="AC10" s="86" t="n"/>
      <c r="AD10" s="86" t="n"/>
      <c r="AE10" s="86" t="n"/>
      <c r="AF10" s="86" t="n"/>
      <c r="AG10" s="86" t="n"/>
      <c r="AH10" s="86" t="n"/>
      <c r="AI10" s="86" t="n"/>
      <c r="AJ10" s="86" t="n"/>
      <c r="AK10" s="86" t="n"/>
      <c r="AL10" s="86" t="n"/>
    </row>
    <row r="11" ht="15" customHeight="1" s="67">
      <c r="A11" s="76" t="inlineStr">
        <is>
          <t>Avg headcount (period)</t>
        </is>
      </c>
      <c r="B11" s="105">
        <f>(B6+B8)/2</f>
        <v/>
      </c>
      <c r="C11" s="105">
        <f>(C6+C8)/2</f>
        <v/>
      </c>
      <c r="D11" s="105">
        <f>(D6+D8)/2</f>
        <v/>
      </c>
      <c r="E11" s="105">
        <f>(E6+E8)/2</f>
        <v/>
      </c>
      <c r="F11" s="105">
        <f>(F6+F8)/2</f>
        <v/>
      </c>
      <c r="G11" s="105">
        <f>(G6+G8)/2</f>
        <v/>
      </c>
      <c r="H11" s="105">
        <f>(H6+H8)/2</f>
        <v/>
      </c>
      <c r="I11" s="105">
        <f>(I6+I8)/2</f>
        <v/>
      </c>
      <c r="J11" s="105">
        <f>(J6+J8)/2</f>
        <v/>
      </c>
      <c r="K11" s="105">
        <f>(K6+K8)/2</f>
        <v/>
      </c>
      <c r="L11" s="105">
        <f>(L6+L8)/2</f>
        <v/>
      </c>
      <c r="M11" s="105">
        <f>(M6+M8)/2</f>
        <v/>
      </c>
      <c r="N11" s="105">
        <f>(N6+N8)/2</f>
        <v/>
      </c>
      <c r="O11" s="105">
        <f>(O6+O8)/2</f>
        <v/>
      </c>
      <c r="P11" s="105">
        <f>(P6+P8)/2</f>
        <v/>
      </c>
      <c r="Q11" s="105">
        <f>(Q6+Q8)/2</f>
        <v/>
      </c>
      <c r="R11" s="105">
        <f>(R6+R8)/2</f>
        <v/>
      </c>
      <c r="S11" s="105">
        <f>(S6+S8)/2</f>
        <v/>
      </c>
      <c r="T11" s="105">
        <f>(T6+T8)/2</f>
        <v/>
      </c>
      <c r="U11" s="105">
        <f>(U6+U8)/2</f>
        <v/>
      </c>
      <c r="V11" s="105">
        <f>(V6+V8)/2</f>
        <v/>
      </c>
      <c r="W11" s="105">
        <f>(W6+W8)/2</f>
        <v/>
      </c>
      <c r="X11" s="105">
        <f>(X6+X8)/2</f>
        <v/>
      </c>
      <c r="Y11" s="105">
        <f>(Y6+Y8)/2</f>
        <v/>
      </c>
      <c r="Z11" s="105">
        <f>(Z6+Z8)/2</f>
        <v/>
      </c>
      <c r="AA11" s="105">
        <f>(AA6+AA8)/2</f>
        <v/>
      </c>
      <c r="AB11" s="105">
        <f>(AB6+AB8)/2</f>
        <v/>
      </c>
      <c r="AC11" s="105">
        <f>(AC6+AC8)/2</f>
        <v/>
      </c>
      <c r="AD11" s="105">
        <f>(AD6+AD8)/2</f>
        <v/>
      </c>
      <c r="AE11" s="105">
        <f>(AE6+AE8)/2</f>
        <v/>
      </c>
      <c r="AF11" s="105">
        <f>(AF6+AF8)/2</f>
        <v/>
      </c>
      <c r="AG11" s="105">
        <f>(AG6+AG8)/2</f>
        <v/>
      </c>
      <c r="AH11" s="105">
        <f>(AH6+AH8)/2</f>
        <v/>
      </c>
      <c r="AI11" s="105">
        <f>(AI6+AI8)/2</f>
        <v/>
      </c>
      <c r="AJ11" s="105">
        <f>(AJ6+AJ8)/2</f>
        <v/>
      </c>
      <c r="AK11" s="105">
        <f>(AK6+AK8)/2</f>
        <v/>
      </c>
      <c r="AL11" s="105">
        <f>AVERAGE(B11:AK11)</f>
        <v/>
      </c>
    </row>
    <row r="12" ht="15" customHeight="1" s="67">
      <c r="A12" s="76" t="inlineStr">
        <is>
          <t>Total compensation</t>
        </is>
      </c>
      <c r="B12" s="100">
        <f>B11*'2. Assumptions'!$B$14/12</f>
        <v/>
      </c>
      <c r="C12" s="100">
        <f>C11*'2. Assumptions'!$B$14/12</f>
        <v/>
      </c>
      <c r="D12" s="100">
        <f>D11*'2. Assumptions'!$B$14/12</f>
        <v/>
      </c>
      <c r="E12" s="100">
        <f>E11*'2. Assumptions'!$B$14/12</f>
        <v/>
      </c>
      <c r="F12" s="100">
        <f>F11*'2. Assumptions'!$B$14/12</f>
        <v/>
      </c>
      <c r="G12" s="100">
        <f>G11*'2. Assumptions'!$B$14/12</f>
        <v/>
      </c>
      <c r="H12" s="100">
        <f>H11*'2. Assumptions'!$B$14/12</f>
        <v/>
      </c>
      <c r="I12" s="100">
        <f>I11*'2. Assumptions'!$B$14/12</f>
        <v/>
      </c>
      <c r="J12" s="100">
        <f>J11*'2. Assumptions'!$B$14/12</f>
        <v/>
      </c>
      <c r="K12" s="100">
        <f>K11*'2. Assumptions'!$B$14/12</f>
        <v/>
      </c>
      <c r="L12" s="100">
        <f>L11*'2. Assumptions'!$B$14/12</f>
        <v/>
      </c>
      <c r="M12" s="100">
        <f>M11*'2. Assumptions'!$B$14/12</f>
        <v/>
      </c>
      <c r="N12" s="100">
        <f>N11*'2. Assumptions'!$B$14/12</f>
        <v/>
      </c>
      <c r="O12" s="100">
        <f>O11*'2. Assumptions'!$B$14/12</f>
        <v/>
      </c>
      <c r="P12" s="100">
        <f>P11*'2. Assumptions'!$B$14/12</f>
        <v/>
      </c>
      <c r="Q12" s="100">
        <f>Q11*'2. Assumptions'!$B$14/12</f>
        <v/>
      </c>
      <c r="R12" s="100">
        <f>R11*'2. Assumptions'!$B$14/12</f>
        <v/>
      </c>
      <c r="S12" s="100">
        <f>S11*'2. Assumptions'!$B$14/12</f>
        <v/>
      </c>
      <c r="T12" s="100">
        <f>T11*'2. Assumptions'!$B$14/12</f>
        <v/>
      </c>
      <c r="U12" s="100">
        <f>U11*'2. Assumptions'!$B$14/12</f>
        <v/>
      </c>
      <c r="V12" s="100">
        <f>V11*'2. Assumptions'!$B$14/12</f>
        <v/>
      </c>
      <c r="W12" s="100">
        <f>W11*'2. Assumptions'!$B$14/12</f>
        <v/>
      </c>
      <c r="X12" s="100">
        <f>X11*'2. Assumptions'!$B$14/12</f>
        <v/>
      </c>
      <c r="Y12" s="100">
        <f>Y11*'2. Assumptions'!$B$14/12</f>
        <v/>
      </c>
      <c r="Z12" s="100">
        <f>Z11*'2. Assumptions'!$B$14/12</f>
        <v/>
      </c>
      <c r="AA12" s="100">
        <f>AA11*'2. Assumptions'!$B$14/12</f>
        <v/>
      </c>
      <c r="AB12" s="100">
        <f>AB11*'2. Assumptions'!$B$14/12</f>
        <v/>
      </c>
      <c r="AC12" s="100">
        <f>AC11*'2. Assumptions'!$B$14/12</f>
        <v/>
      </c>
      <c r="AD12" s="100">
        <f>AD11*'2. Assumptions'!$B$14/12</f>
        <v/>
      </c>
      <c r="AE12" s="100">
        <f>AE11*'2. Assumptions'!$B$14/12</f>
        <v/>
      </c>
      <c r="AF12" s="100">
        <f>AF11*'2. Assumptions'!$B$14/12</f>
        <v/>
      </c>
      <c r="AG12" s="100">
        <f>AG11*'2. Assumptions'!$B$14/12</f>
        <v/>
      </c>
      <c r="AH12" s="100">
        <f>AH11*'2. Assumptions'!$B$14/12</f>
        <v/>
      </c>
      <c r="AI12" s="100">
        <f>AI11*'2. Assumptions'!$B$14/12</f>
        <v/>
      </c>
      <c r="AJ12" s="100">
        <f>AJ11*'2. Assumptions'!$B$14/12</f>
        <v/>
      </c>
      <c r="AK12" s="100">
        <f>AK11*'2. Assumptions'!$B$14/12</f>
        <v/>
      </c>
      <c r="AL12" s="100">
        <f>SUM(B12:AK12)</f>
        <v/>
      </c>
    </row>
    <row r="14" ht="18" customHeight="1" s="67">
      <c r="A14" s="85" t="inlineStr">
        <is>
          <t>Non-Comp Operating Expenses</t>
        </is>
      </c>
      <c r="B14" s="86" t="n"/>
      <c r="C14" s="86" t="n"/>
      <c r="D14" s="86" t="n"/>
      <c r="E14" s="86" t="n"/>
      <c r="F14" s="86" t="n"/>
      <c r="G14" s="86" t="n"/>
      <c r="H14" s="86" t="n"/>
      <c r="I14" s="86" t="n"/>
      <c r="J14" s="86" t="n"/>
      <c r="K14" s="86" t="n"/>
      <c r="L14" s="86" t="n"/>
      <c r="M14" s="86" t="n"/>
      <c r="N14" s="86" t="n"/>
      <c r="O14" s="86" t="n"/>
      <c r="P14" s="86" t="n"/>
      <c r="Q14" s="86" t="n"/>
      <c r="R14" s="86" t="n"/>
      <c r="S14" s="86" t="n"/>
      <c r="T14" s="86" t="n"/>
      <c r="U14" s="86" t="n"/>
      <c r="V14" s="86" t="n"/>
      <c r="W14" s="86" t="n"/>
      <c r="X14" s="86" t="n"/>
      <c r="Y14" s="86" t="n"/>
      <c r="Z14" s="86" t="n"/>
      <c r="AA14" s="86" t="n"/>
      <c r="AB14" s="86" t="n"/>
      <c r="AC14" s="86" t="n"/>
      <c r="AD14" s="86" t="n"/>
      <c r="AE14" s="86" t="n"/>
      <c r="AF14" s="86" t="n"/>
      <c r="AG14" s="86" t="n"/>
      <c r="AH14" s="86" t="n"/>
      <c r="AI14" s="86" t="n"/>
      <c r="AJ14" s="86" t="n"/>
      <c r="AK14" s="86" t="n"/>
      <c r="AL14" s="86" t="n"/>
    </row>
    <row r="15" ht="15" customHeight="1" s="67">
      <c r="A15" s="76" t="inlineStr">
        <is>
          <t>Rent &amp; utilities</t>
        </is>
      </c>
      <c r="B15" s="100">
        <f>B11*'2. Assumptions'!$B$19</f>
        <v/>
      </c>
      <c r="C15" s="100">
        <f>C11*'2. Assumptions'!$B$19</f>
        <v/>
      </c>
      <c r="D15" s="100">
        <f>D11*'2. Assumptions'!$B$19</f>
        <v/>
      </c>
      <c r="E15" s="100">
        <f>E11*'2. Assumptions'!$B$19</f>
        <v/>
      </c>
      <c r="F15" s="100">
        <f>F11*'2. Assumptions'!$B$19</f>
        <v/>
      </c>
      <c r="G15" s="100">
        <f>G11*'2. Assumptions'!$B$19</f>
        <v/>
      </c>
      <c r="H15" s="100">
        <f>H11*'2. Assumptions'!$B$19</f>
        <v/>
      </c>
      <c r="I15" s="100">
        <f>I11*'2. Assumptions'!$B$19</f>
        <v/>
      </c>
      <c r="J15" s="100">
        <f>J11*'2. Assumptions'!$B$19</f>
        <v/>
      </c>
      <c r="K15" s="100">
        <f>K11*'2. Assumptions'!$B$19</f>
        <v/>
      </c>
      <c r="L15" s="100">
        <f>L11*'2. Assumptions'!$B$19</f>
        <v/>
      </c>
      <c r="M15" s="100">
        <f>M11*'2. Assumptions'!$B$19</f>
        <v/>
      </c>
      <c r="N15" s="100">
        <f>N11*'2. Assumptions'!$B$19</f>
        <v/>
      </c>
      <c r="O15" s="100">
        <f>O11*'2. Assumptions'!$B$19</f>
        <v/>
      </c>
      <c r="P15" s="100">
        <f>P11*'2. Assumptions'!$B$19</f>
        <v/>
      </c>
      <c r="Q15" s="100">
        <f>Q11*'2. Assumptions'!$B$19</f>
        <v/>
      </c>
      <c r="R15" s="100">
        <f>R11*'2. Assumptions'!$B$19</f>
        <v/>
      </c>
      <c r="S15" s="100">
        <f>S11*'2. Assumptions'!$B$19</f>
        <v/>
      </c>
      <c r="T15" s="100">
        <f>T11*'2. Assumptions'!$B$19</f>
        <v/>
      </c>
      <c r="U15" s="100">
        <f>U11*'2. Assumptions'!$B$19</f>
        <v/>
      </c>
      <c r="V15" s="100">
        <f>V11*'2. Assumptions'!$B$19</f>
        <v/>
      </c>
      <c r="W15" s="100">
        <f>W11*'2. Assumptions'!$B$19</f>
        <v/>
      </c>
      <c r="X15" s="100">
        <f>X11*'2. Assumptions'!$B$19</f>
        <v/>
      </c>
      <c r="Y15" s="100">
        <f>Y11*'2. Assumptions'!$B$19</f>
        <v/>
      </c>
      <c r="Z15" s="100">
        <f>Z11*'2. Assumptions'!$B$19</f>
        <v/>
      </c>
      <c r="AA15" s="100">
        <f>AA11*'2. Assumptions'!$B$19</f>
        <v/>
      </c>
      <c r="AB15" s="100">
        <f>AB11*'2. Assumptions'!$B$19</f>
        <v/>
      </c>
      <c r="AC15" s="100">
        <f>AC11*'2. Assumptions'!$B$19</f>
        <v/>
      </c>
      <c r="AD15" s="100">
        <f>AD11*'2. Assumptions'!$B$19</f>
        <v/>
      </c>
      <c r="AE15" s="100">
        <f>AE11*'2. Assumptions'!$B$19</f>
        <v/>
      </c>
      <c r="AF15" s="100">
        <f>AF11*'2. Assumptions'!$B$19</f>
        <v/>
      </c>
      <c r="AG15" s="100">
        <f>AG11*'2. Assumptions'!$B$19</f>
        <v/>
      </c>
      <c r="AH15" s="100">
        <f>AH11*'2. Assumptions'!$B$19</f>
        <v/>
      </c>
      <c r="AI15" s="100">
        <f>AI11*'2. Assumptions'!$B$19</f>
        <v/>
      </c>
      <c r="AJ15" s="100">
        <f>AJ11*'2. Assumptions'!$B$19</f>
        <v/>
      </c>
      <c r="AK15" s="100">
        <f>AK11*'2. Assumptions'!$B$19</f>
        <v/>
      </c>
      <c r="AL15" s="100">
        <f>SUM(B15:AK15)</f>
        <v/>
      </c>
    </row>
    <row r="16" ht="15" customHeight="1" s="67">
      <c r="A16" s="76" t="inlineStr">
        <is>
          <t>Software &amp; SaaS</t>
        </is>
      </c>
      <c r="B16" s="100">
        <f>B11*'2. Assumptions'!$B$20</f>
        <v/>
      </c>
      <c r="C16" s="100">
        <f>C11*'2. Assumptions'!$B$20</f>
        <v/>
      </c>
      <c r="D16" s="100">
        <f>D11*'2. Assumptions'!$B$20</f>
        <v/>
      </c>
      <c r="E16" s="100">
        <f>E11*'2. Assumptions'!$B$20</f>
        <v/>
      </c>
      <c r="F16" s="100">
        <f>F11*'2. Assumptions'!$B$20</f>
        <v/>
      </c>
      <c r="G16" s="100">
        <f>G11*'2. Assumptions'!$B$20</f>
        <v/>
      </c>
      <c r="H16" s="100">
        <f>H11*'2. Assumptions'!$B$20</f>
        <v/>
      </c>
      <c r="I16" s="100">
        <f>I11*'2. Assumptions'!$B$20</f>
        <v/>
      </c>
      <c r="J16" s="100">
        <f>J11*'2. Assumptions'!$B$20</f>
        <v/>
      </c>
      <c r="K16" s="100">
        <f>K11*'2. Assumptions'!$B$20</f>
        <v/>
      </c>
      <c r="L16" s="100">
        <f>L11*'2. Assumptions'!$B$20</f>
        <v/>
      </c>
      <c r="M16" s="100">
        <f>M11*'2. Assumptions'!$B$20</f>
        <v/>
      </c>
      <c r="N16" s="100">
        <f>N11*'2. Assumptions'!$B$20</f>
        <v/>
      </c>
      <c r="O16" s="100">
        <f>O11*'2. Assumptions'!$B$20</f>
        <v/>
      </c>
      <c r="P16" s="100">
        <f>P11*'2. Assumptions'!$B$20</f>
        <v/>
      </c>
      <c r="Q16" s="100">
        <f>Q11*'2. Assumptions'!$B$20</f>
        <v/>
      </c>
      <c r="R16" s="100">
        <f>R11*'2. Assumptions'!$B$20</f>
        <v/>
      </c>
      <c r="S16" s="100">
        <f>S11*'2. Assumptions'!$B$20</f>
        <v/>
      </c>
      <c r="T16" s="100">
        <f>T11*'2. Assumptions'!$B$20</f>
        <v/>
      </c>
      <c r="U16" s="100">
        <f>U11*'2. Assumptions'!$B$20</f>
        <v/>
      </c>
      <c r="V16" s="100">
        <f>V11*'2. Assumptions'!$B$20</f>
        <v/>
      </c>
      <c r="W16" s="100">
        <f>W11*'2. Assumptions'!$B$20</f>
        <v/>
      </c>
      <c r="X16" s="100">
        <f>X11*'2. Assumptions'!$B$20</f>
        <v/>
      </c>
      <c r="Y16" s="100">
        <f>Y11*'2. Assumptions'!$B$20</f>
        <v/>
      </c>
      <c r="Z16" s="100">
        <f>Z11*'2. Assumptions'!$B$20</f>
        <v/>
      </c>
      <c r="AA16" s="100">
        <f>AA11*'2. Assumptions'!$B$20</f>
        <v/>
      </c>
      <c r="AB16" s="100">
        <f>AB11*'2. Assumptions'!$B$20</f>
        <v/>
      </c>
      <c r="AC16" s="100">
        <f>AC11*'2. Assumptions'!$B$20</f>
        <v/>
      </c>
      <c r="AD16" s="100">
        <f>AD11*'2. Assumptions'!$B$20</f>
        <v/>
      </c>
      <c r="AE16" s="100">
        <f>AE11*'2. Assumptions'!$B$20</f>
        <v/>
      </c>
      <c r="AF16" s="100">
        <f>AF11*'2. Assumptions'!$B$20</f>
        <v/>
      </c>
      <c r="AG16" s="100">
        <f>AG11*'2. Assumptions'!$B$20</f>
        <v/>
      </c>
      <c r="AH16" s="100">
        <f>AH11*'2. Assumptions'!$B$20</f>
        <v/>
      </c>
      <c r="AI16" s="100">
        <f>AI11*'2. Assumptions'!$B$20</f>
        <v/>
      </c>
      <c r="AJ16" s="100">
        <f>AJ11*'2. Assumptions'!$B$20</f>
        <v/>
      </c>
      <c r="AK16" s="100">
        <f>AK11*'2. Assumptions'!$B$20</f>
        <v/>
      </c>
      <c r="AL16" s="100">
        <f>SUM(B16:AK16)</f>
        <v/>
      </c>
    </row>
    <row r="17" ht="15" customHeight="1" s="67">
      <c r="A17" s="76" t="inlineStr">
        <is>
          <t>T&amp;E</t>
        </is>
      </c>
      <c r="B17" s="100">
        <f>B11*'2. Assumptions'!$B$21</f>
        <v/>
      </c>
      <c r="C17" s="100">
        <f>C11*'2. Assumptions'!$B$21</f>
        <v/>
      </c>
      <c r="D17" s="100">
        <f>D11*'2. Assumptions'!$B$21</f>
        <v/>
      </c>
      <c r="E17" s="100">
        <f>E11*'2. Assumptions'!$B$21</f>
        <v/>
      </c>
      <c r="F17" s="100">
        <f>F11*'2. Assumptions'!$B$21</f>
        <v/>
      </c>
      <c r="G17" s="100">
        <f>G11*'2. Assumptions'!$B$21</f>
        <v/>
      </c>
      <c r="H17" s="100">
        <f>H11*'2. Assumptions'!$B$21</f>
        <v/>
      </c>
      <c r="I17" s="100">
        <f>I11*'2. Assumptions'!$B$21</f>
        <v/>
      </c>
      <c r="J17" s="100">
        <f>J11*'2. Assumptions'!$B$21</f>
        <v/>
      </c>
      <c r="K17" s="100">
        <f>K11*'2. Assumptions'!$B$21</f>
        <v/>
      </c>
      <c r="L17" s="100">
        <f>L11*'2. Assumptions'!$B$21</f>
        <v/>
      </c>
      <c r="M17" s="100">
        <f>M11*'2. Assumptions'!$B$21</f>
        <v/>
      </c>
      <c r="N17" s="100">
        <f>N11*'2. Assumptions'!$B$21</f>
        <v/>
      </c>
      <c r="O17" s="100">
        <f>O11*'2. Assumptions'!$B$21</f>
        <v/>
      </c>
      <c r="P17" s="100">
        <f>P11*'2. Assumptions'!$B$21</f>
        <v/>
      </c>
      <c r="Q17" s="100">
        <f>Q11*'2. Assumptions'!$B$21</f>
        <v/>
      </c>
      <c r="R17" s="100">
        <f>R11*'2. Assumptions'!$B$21</f>
        <v/>
      </c>
      <c r="S17" s="100">
        <f>S11*'2. Assumptions'!$B$21</f>
        <v/>
      </c>
      <c r="T17" s="100">
        <f>T11*'2. Assumptions'!$B$21</f>
        <v/>
      </c>
      <c r="U17" s="100">
        <f>U11*'2. Assumptions'!$B$21</f>
        <v/>
      </c>
      <c r="V17" s="100">
        <f>V11*'2. Assumptions'!$B$21</f>
        <v/>
      </c>
      <c r="W17" s="100">
        <f>W11*'2. Assumptions'!$B$21</f>
        <v/>
      </c>
      <c r="X17" s="100">
        <f>X11*'2. Assumptions'!$B$21</f>
        <v/>
      </c>
      <c r="Y17" s="100">
        <f>Y11*'2. Assumptions'!$B$21</f>
        <v/>
      </c>
      <c r="Z17" s="100">
        <f>Z11*'2. Assumptions'!$B$21</f>
        <v/>
      </c>
      <c r="AA17" s="100">
        <f>AA11*'2. Assumptions'!$B$21</f>
        <v/>
      </c>
      <c r="AB17" s="100">
        <f>AB11*'2. Assumptions'!$B$21</f>
        <v/>
      </c>
      <c r="AC17" s="100">
        <f>AC11*'2. Assumptions'!$B$21</f>
        <v/>
      </c>
      <c r="AD17" s="100">
        <f>AD11*'2. Assumptions'!$B$21</f>
        <v/>
      </c>
      <c r="AE17" s="100">
        <f>AE11*'2. Assumptions'!$B$21</f>
        <v/>
      </c>
      <c r="AF17" s="100">
        <f>AF11*'2. Assumptions'!$B$21</f>
        <v/>
      </c>
      <c r="AG17" s="100">
        <f>AG11*'2. Assumptions'!$B$21</f>
        <v/>
      </c>
      <c r="AH17" s="100">
        <f>AH11*'2. Assumptions'!$B$21</f>
        <v/>
      </c>
      <c r="AI17" s="100">
        <f>AI11*'2. Assumptions'!$B$21</f>
        <v/>
      </c>
      <c r="AJ17" s="100">
        <f>AJ11*'2. Assumptions'!$B$21</f>
        <v/>
      </c>
      <c r="AK17" s="100">
        <f>AK11*'2. Assumptions'!$B$21</f>
        <v/>
      </c>
      <c r="AL17" s="100">
        <f>SUM(B17:AK17)</f>
        <v/>
      </c>
    </row>
    <row r="18" ht="15" customHeight="1" s="67">
      <c r="A18" s="76" t="inlineStr">
        <is>
          <t>Marketing &amp; growth</t>
        </is>
      </c>
      <c r="B18" s="100">
        <f>'3. Revenue'!B14*'2. Assumptions'!$B$13</f>
        <v/>
      </c>
      <c r="C18" s="100">
        <f>'3. Revenue'!C14*'2. Assumptions'!$B$13</f>
        <v/>
      </c>
      <c r="D18" s="100">
        <f>'3. Revenue'!D14*'2. Assumptions'!$B$13</f>
        <v/>
      </c>
      <c r="E18" s="100">
        <f>'3. Revenue'!E14*'2. Assumptions'!$B$13</f>
        <v/>
      </c>
      <c r="F18" s="100">
        <f>'3. Revenue'!F14*'2. Assumptions'!$B$13</f>
        <v/>
      </c>
      <c r="G18" s="100">
        <f>'3. Revenue'!G14*'2. Assumptions'!$B$13</f>
        <v/>
      </c>
      <c r="H18" s="100">
        <f>'3. Revenue'!H14*'2. Assumptions'!$B$13</f>
        <v/>
      </c>
      <c r="I18" s="100">
        <f>'3. Revenue'!I14*'2. Assumptions'!$B$13</f>
        <v/>
      </c>
      <c r="J18" s="100">
        <f>'3. Revenue'!J14*'2. Assumptions'!$B$13</f>
        <v/>
      </c>
      <c r="K18" s="100">
        <f>'3. Revenue'!K14*'2. Assumptions'!$B$13</f>
        <v/>
      </c>
      <c r="L18" s="100">
        <f>'3. Revenue'!L14*'2. Assumptions'!$B$13</f>
        <v/>
      </c>
      <c r="M18" s="100">
        <f>'3. Revenue'!M14*'2. Assumptions'!$B$13</f>
        <v/>
      </c>
      <c r="N18" s="100">
        <f>'3. Revenue'!N14*'2. Assumptions'!$B$13</f>
        <v/>
      </c>
      <c r="O18" s="100">
        <f>'3. Revenue'!O14*'2. Assumptions'!$B$13</f>
        <v/>
      </c>
      <c r="P18" s="100">
        <f>'3. Revenue'!P14*'2. Assumptions'!$B$13</f>
        <v/>
      </c>
      <c r="Q18" s="100">
        <f>'3. Revenue'!Q14*'2. Assumptions'!$B$13</f>
        <v/>
      </c>
      <c r="R18" s="100">
        <f>'3. Revenue'!R14*'2. Assumptions'!$B$13</f>
        <v/>
      </c>
      <c r="S18" s="100">
        <f>'3. Revenue'!S14*'2. Assumptions'!$B$13</f>
        <v/>
      </c>
      <c r="T18" s="100">
        <f>'3. Revenue'!T14*'2. Assumptions'!$B$13</f>
        <v/>
      </c>
      <c r="U18" s="100">
        <f>'3. Revenue'!U14*'2. Assumptions'!$B$13</f>
        <v/>
      </c>
      <c r="V18" s="100">
        <f>'3. Revenue'!V14*'2. Assumptions'!$B$13</f>
        <v/>
      </c>
      <c r="W18" s="100">
        <f>'3. Revenue'!W14*'2. Assumptions'!$B$13</f>
        <v/>
      </c>
      <c r="X18" s="100">
        <f>'3. Revenue'!X14*'2. Assumptions'!$B$13</f>
        <v/>
      </c>
      <c r="Y18" s="100">
        <f>'3. Revenue'!Y14*'2. Assumptions'!$B$13</f>
        <v/>
      </c>
      <c r="Z18" s="100">
        <f>'3. Revenue'!Z14*'2. Assumptions'!$B$13</f>
        <v/>
      </c>
      <c r="AA18" s="100">
        <f>'3. Revenue'!AA14*'2. Assumptions'!$B$13</f>
        <v/>
      </c>
      <c r="AB18" s="100">
        <f>'3. Revenue'!AB14*'2. Assumptions'!$B$13</f>
        <v/>
      </c>
      <c r="AC18" s="100">
        <f>'3. Revenue'!AC14*'2. Assumptions'!$B$13</f>
        <v/>
      </c>
      <c r="AD18" s="100">
        <f>'3. Revenue'!AD14*'2. Assumptions'!$B$13</f>
        <v/>
      </c>
      <c r="AE18" s="100">
        <f>'3. Revenue'!AE14*'2. Assumptions'!$B$13</f>
        <v/>
      </c>
      <c r="AF18" s="100">
        <f>'3. Revenue'!AF14*'2. Assumptions'!$B$13</f>
        <v/>
      </c>
      <c r="AG18" s="100">
        <f>'3. Revenue'!AG14*'2. Assumptions'!$B$13</f>
        <v/>
      </c>
      <c r="AH18" s="100">
        <f>'3. Revenue'!AH14*'2. Assumptions'!$B$13</f>
        <v/>
      </c>
      <c r="AI18" s="100">
        <f>'3. Revenue'!AI14*'2. Assumptions'!$B$13</f>
        <v/>
      </c>
      <c r="AJ18" s="100">
        <f>'3. Revenue'!AJ14*'2. Assumptions'!$B$13</f>
        <v/>
      </c>
      <c r="AK18" s="100">
        <f>'3. Revenue'!AK14*'2. Assumptions'!$B$13</f>
        <v/>
      </c>
      <c r="AL18" s="100">
        <f>SUM(B18:AK18)</f>
        <v/>
      </c>
    </row>
    <row r="19" ht="15" customHeight="1" s="67">
      <c r="A19" s="76" t="inlineStr">
        <is>
          <t>Professional services</t>
        </is>
      </c>
      <c r="B19" s="100">
        <f>'2. Assumptions'!$B$22</f>
        <v/>
      </c>
      <c r="C19" s="100">
        <f>'2. Assumptions'!$B$22</f>
        <v/>
      </c>
      <c r="D19" s="100">
        <f>'2. Assumptions'!$B$22</f>
        <v/>
      </c>
      <c r="E19" s="100">
        <f>'2. Assumptions'!$B$22</f>
        <v/>
      </c>
      <c r="F19" s="100">
        <f>'2. Assumptions'!$B$22</f>
        <v/>
      </c>
      <c r="G19" s="100">
        <f>'2. Assumptions'!$B$22</f>
        <v/>
      </c>
      <c r="H19" s="100">
        <f>'2. Assumptions'!$B$22</f>
        <v/>
      </c>
      <c r="I19" s="100">
        <f>'2. Assumptions'!$B$22</f>
        <v/>
      </c>
      <c r="J19" s="100">
        <f>'2. Assumptions'!$B$22</f>
        <v/>
      </c>
      <c r="K19" s="100">
        <f>'2. Assumptions'!$B$22</f>
        <v/>
      </c>
      <c r="L19" s="100">
        <f>'2. Assumptions'!$B$22</f>
        <v/>
      </c>
      <c r="M19" s="100">
        <f>'2. Assumptions'!$B$22</f>
        <v/>
      </c>
      <c r="N19" s="100">
        <f>'2. Assumptions'!$B$22</f>
        <v/>
      </c>
      <c r="O19" s="100">
        <f>'2. Assumptions'!$B$22</f>
        <v/>
      </c>
      <c r="P19" s="100">
        <f>'2. Assumptions'!$B$22</f>
        <v/>
      </c>
      <c r="Q19" s="100">
        <f>'2. Assumptions'!$B$22</f>
        <v/>
      </c>
      <c r="R19" s="100">
        <f>'2. Assumptions'!$B$22</f>
        <v/>
      </c>
      <c r="S19" s="100">
        <f>'2. Assumptions'!$B$22</f>
        <v/>
      </c>
      <c r="T19" s="100">
        <f>'2. Assumptions'!$B$22</f>
        <v/>
      </c>
      <c r="U19" s="100">
        <f>'2. Assumptions'!$B$22</f>
        <v/>
      </c>
      <c r="V19" s="100">
        <f>'2. Assumptions'!$B$22</f>
        <v/>
      </c>
      <c r="W19" s="100">
        <f>'2. Assumptions'!$B$22</f>
        <v/>
      </c>
      <c r="X19" s="100">
        <f>'2. Assumptions'!$B$22</f>
        <v/>
      </c>
      <c r="Y19" s="100">
        <f>'2. Assumptions'!$B$22</f>
        <v/>
      </c>
      <c r="Z19" s="100">
        <f>'2. Assumptions'!$B$22</f>
        <v/>
      </c>
      <c r="AA19" s="100">
        <f>'2. Assumptions'!$B$22</f>
        <v/>
      </c>
      <c r="AB19" s="100">
        <f>'2. Assumptions'!$B$22</f>
        <v/>
      </c>
      <c r="AC19" s="100">
        <f>'2. Assumptions'!$B$22</f>
        <v/>
      </c>
      <c r="AD19" s="100">
        <f>'2. Assumptions'!$B$22</f>
        <v/>
      </c>
      <c r="AE19" s="100">
        <f>'2. Assumptions'!$B$22</f>
        <v/>
      </c>
      <c r="AF19" s="100">
        <f>'2. Assumptions'!$B$22</f>
        <v/>
      </c>
      <c r="AG19" s="100">
        <f>'2. Assumptions'!$B$22</f>
        <v/>
      </c>
      <c r="AH19" s="100">
        <f>'2. Assumptions'!$B$22</f>
        <v/>
      </c>
      <c r="AI19" s="100">
        <f>'2. Assumptions'!$B$22</f>
        <v/>
      </c>
      <c r="AJ19" s="100">
        <f>'2. Assumptions'!$B$22</f>
        <v/>
      </c>
      <c r="AK19" s="100">
        <f>'2. Assumptions'!$B$22</f>
        <v/>
      </c>
      <c r="AL19" s="100">
        <f>SUM(B19:AK19)</f>
        <v/>
      </c>
    </row>
    <row r="20" ht="15" customHeight="1" s="67">
      <c r="A20" s="76" t="inlineStr">
        <is>
          <t>Other</t>
        </is>
      </c>
      <c r="B20" s="100">
        <f>B12*'2. Assumptions'!$B$23</f>
        <v/>
      </c>
      <c r="C20" s="100">
        <f>C12*'2. Assumptions'!$B$23</f>
        <v/>
      </c>
      <c r="D20" s="100">
        <f>D12*'2. Assumptions'!$B$23</f>
        <v/>
      </c>
      <c r="E20" s="100">
        <f>E12*'2. Assumptions'!$B$23</f>
        <v/>
      </c>
      <c r="F20" s="100">
        <f>F12*'2. Assumptions'!$B$23</f>
        <v/>
      </c>
      <c r="G20" s="100">
        <f>G12*'2. Assumptions'!$B$23</f>
        <v/>
      </c>
      <c r="H20" s="100">
        <f>H12*'2. Assumptions'!$B$23</f>
        <v/>
      </c>
      <c r="I20" s="100">
        <f>I12*'2. Assumptions'!$B$23</f>
        <v/>
      </c>
      <c r="J20" s="100">
        <f>J12*'2. Assumptions'!$B$23</f>
        <v/>
      </c>
      <c r="K20" s="100">
        <f>K12*'2. Assumptions'!$B$23</f>
        <v/>
      </c>
      <c r="L20" s="100">
        <f>L12*'2. Assumptions'!$B$23</f>
        <v/>
      </c>
      <c r="M20" s="100">
        <f>M12*'2. Assumptions'!$B$23</f>
        <v/>
      </c>
      <c r="N20" s="100">
        <f>N12*'2. Assumptions'!$B$23</f>
        <v/>
      </c>
      <c r="O20" s="100">
        <f>O12*'2. Assumptions'!$B$23</f>
        <v/>
      </c>
      <c r="P20" s="100">
        <f>P12*'2. Assumptions'!$B$23</f>
        <v/>
      </c>
      <c r="Q20" s="100">
        <f>Q12*'2. Assumptions'!$B$23</f>
        <v/>
      </c>
      <c r="R20" s="100">
        <f>R12*'2. Assumptions'!$B$23</f>
        <v/>
      </c>
      <c r="S20" s="100">
        <f>S12*'2. Assumptions'!$B$23</f>
        <v/>
      </c>
      <c r="T20" s="100">
        <f>T12*'2. Assumptions'!$B$23</f>
        <v/>
      </c>
      <c r="U20" s="100">
        <f>U12*'2. Assumptions'!$B$23</f>
        <v/>
      </c>
      <c r="V20" s="100">
        <f>V12*'2. Assumptions'!$B$23</f>
        <v/>
      </c>
      <c r="W20" s="100">
        <f>W12*'2. Assumptions'!$B$23</f>
        <v/>
      </c>
      <c r="X20" s="100">
        <f>X12*'2. Assumptions'!$B$23</f>
        <v/>
      </c>
      <c r="Y20" s="100">
        <f>Y12*'2. Assumptions'!$B$23</f>
        <v/>
      </c>
      <c r="Z20" s="100">
        <f>Z12*'2. Assumptions'!$B$23</f>
        <v/>
      </c>
      <c r="AA20" s="100">
        <f>AA12*'2. Assumptions'!$B$23</f>
        <v/>
      </c>
      <c r="AB20" s="100">
        <f>AB12*'2. Assumptions'!$B$23</f>
        <v/>
      </c>
      <c r="AC20" s="100">
        <f>AC12*'2. Assumptions'!$B$23</f>
        <v/>
      </c>
      <c r="AD20" s="100">
        <f>AD12*'2. Assumptions'!$B$23</f>
        <v/>
      </c>
      <c r="AE20" s="100">
        <f>AE12*'2. Assumptions'!$B$23</f>
        <v/>
      </c>
      <c r="AF20" s="100">
        <f>AF12*'2. Assumptions'!$B$23</f>
        <v/>
      </c>
      <c r="AG20" s="100">
        <f>AG12*'2. Assumptions'!$B$23</f>
        <v/>
      </c>
      <c r="AH20" s="100">
        <f>AH12*'2. Assumptions'!$B$23</f>
        <v/>
      </c>
      <c r="AI20" s="100">
        <f>AI12*'2. Assumptions'!$B$23</f>
        <v/>
      </c>
      <c r="AJ20" s="100">
        <f>AJ12*'2. Assumptions'!$B$23</f>
        <v/>
      </c>
      <c r="AK20" s="100">
        <f>AK12*'2. Assumptions'!$B$23</f>
        <v/>
      </c>
      <c r="AL20" s="100">
        <f>SUM(B20:AK20)</f>
        <v/>
      </c>
    </row>
    <row r="21" ht="15" customHeight="1" s="67">
      <c r="A21" s="78" t="inlineStr">
        <is>
          <t>Total non-comp OpEx</t>
        </is>
      </c>
      <c r="B21" s="102">
        <f>SUM(B15:B20)</f>
        <v/>
      </c>
      <c r="C21" s="102">
        <f>SUM(C15:C20)</f>
        <v/>
      </c>
      <c r="D21" s="102">
        <f>SUM(D15:D20)</f>
        <v/>
      </c>
      <c r="E21" s="102">
        <f>SUM(E15:E20)</f>
        <v/>
      </c>
      <c r="F21" s="102">
        <f>SUM(F15:F20)</f>
        <v/>
      </c>
      <c r="G21" s="102">
        <f>SUM(G15:G20)</f>
        <v/>
      </c>
      <c r="H21" s="102">
        <f>SUM(H15:H20)</f>
        <v/>
      </c>
      <c r="I21" s="102">
        <f>SUM(I15:I20)</f>
        <v/>
      </c>
      <c r="J21" s="102">
        <f>SUM(J15:J20)</f>
        <v/>
      </c>
      <c r="K21" s="102">
        <f>SUM(K15:K20)</f>
        <v/>
      </c>
      <c r="L21" s="102">
        <f>SUM(L15:L20)</f>
        <v/>
      </c>
      <c r="M21" s="102">
        <f>SUM(M15:M20)</f>
        <v/>
      </c>
      <c r="N21" s="102">
        <f>SUM(N15:N20)</f>
        <v/>
      </c>
      <c r="O21" s="102">
        <f>SUM(O15:O20)</f>
        <v/>
      </c>
      <c r="P21" s="102">
        <f>SUM(P15:P20)</f>
        <v/>
      </c>
      <c r="Q21" s="102">
        <f>SUM(Q15:Q20)</f>
        <v/>
      </c>
      <c r="R21" s="102">
        <f>SUM(R15:R20)</f>
        <v/>
      </c>
      <c r="S21" s="102">
        <f>SUM(S15:S20)</f>
        <v/>
      </c>
      <c r="T21" s="102">
        <f>SUM(T15:T20)</f>
        <v/>
      </c>
      <c r="U21" s="102">
        <f>SUM(U15:U20)</f>
        <v/>
      </c>
      <c r="V21" s="102">
        <f>SUM(V15:V20)</f>
        <v/>
      </c>
      <c r="W21" s="102">
        <f>SUM(W15:W20)</f>
        <v/>
      </c>
      <c r="X21" s="102">
        <f>SUM(X15:X20)</f>
        <v/>
      </c>
      <c r="Y21" s="102">
        <f>SUM(Y15:Y20)</f>
        <v/>
      </c>
      <c r="Z21" s="102">
        <f>SUM(Z15:Z20)</f>
        <v/>
      </c>
      <c r="AA21" s="102">
        <f>SUM(AA15:AA20)</f>
        <v/>
      </c>
      <c r="AB21" s="102">
        <f>SUM(AB15:AB20)</f>
        <v/>
      </c>
      <c r="AC21" s="102">
        <f>SUM(AC15:AC20)</f>
        <v/>
      </c>
      <c r="AD21" s="102">
        <f>SUM(AD15:AD20)</f>
        <v/>
      </c>
      <c r="AE21" s="102">
        <f>SUM(AE15:AE20)</f>
        <v/>
      </c>
      <c r="AF21" s="102">
        <f>SUM(AF15:AF20)</f>
        <v/>
      </c>
      <c r="AG21" s="102">
        <f>SUM(AG15:AG20)</f>
        <v/>
      </c>
      <c r="AH21" s="102">
        <f>SUM(AH15:AH20)</f>
        <v/>
      </c>
      <c r="AI21" s="102">
        <f>SUM(AI15:AI20)</f>
        <v/>
      </c>
      <c r="AJ21" s="102">
        <f>SUM(AJ15:AJ20)</f>
        <v/>
      </c>
      <c r="AK21" s="102">
        <f>SUM(AK15:AK20)</f>
        <v/>
      </c>
      <c r="AL21" s="102">
        <f>SUM(B21:AK21)</f>
        <v/>
      </c>
    </row>
    <row r="23" ht="18" customHeight="1" s="67">
      <c r="A23" s="85" t="inlineStr">
        <is>
          <t>Total Operating Expenses</t>
        </is>
      </c>
      <c r="B23" s="86" t="n"/>
      <c r="C23" s="86" t="n"/>
      <c r="D23" s="86" t="n"/>
      <c r="E23" s="86" t="n"/>
      <c r="F23" s="86" t="n"/>
      <c r="G23" s="86" t="n"/>
      <c r="H23" s="86" t="n"/>
      <c r="I23" s="86" t="n"/>
      <c r="J23" s="86" t="n"/>
      <c r="K23" s="86" t="n"/>
      <c r="L23" s="86" t="n"/>
      <c r="M23" s="86" t="n"/>
      <c r="N23" s="86" t="n"/>
      <c r="O23" s="86" t="n"/>
      <c r="P23" s="86" t="n"/>
      <c r="Q23" s="86" t="n"/>
      <c r="R23" s="86" t="n"/>
      <c r="S23" s="86" t="n"/>
      <c r="T23" s="86" t="n"/>
      <c r="U23" s="86" t="n"/>
      <c r="V23" s="86" t="n"/>
      <c r="W23" s="86" t="n"/>
      <c r="X23" s="86" t="n"/>
      <c r="Y23" s="86" t="n"/>
      <c r="Z23" s="86" t="n"/>
      <c r="AA23" s="86" t="n"/>
      <c r="AB23" s="86" t="n"/>
      <c r="AC23" s="86" t="n"/>
      <c r="AD23" s="86" t="n"/>
      <c r="AE23" s="86" t="n"/>
      <c r="AF23" s="86" t="n"/>
      <c r="AG23" s="86" t="n"/>
      <c r="AH23" s="86" t="n"/>
      <c r="AI23" s="86" t="n"/>
      <c r="AJ23" s="86" t="n"/>
      <c r="AK23" s="86" t="n"/>
      <c r="AL23" s="86" t="n"/>
    </row>
    <row r="24" ht="15" customHeight="1" s="67">
      <c r="A24" s="78" t="inlineStr">
        <is>
          <t>Total OpEx (Comp + Non-comp)</t>
        </is>
      </c>
      <c r="B24" s="102">
        <f>B12+B21</f>
        <v/>
      </c>
      <c r="C24" s="102">
        <f>C12+C21</f>
        <v/>
      </c>
      <c r="D24" s="102">
        <f>D12+D21</f>
        <v/>
      </c>
      <c r="E24" s="102">
        <f>E12+E21</f>
        <v/>
      </c>
      <c r="F24" s="102">
        <f>F12+F21</f>
        <v/>
      </c>
      <c r="G24" s="102">
        <f>G12+G21</f>
        <v/>
      </c>
      <c r="H24" s="102">
        <f>H12+H21</f>
        <v/>
      </c>
      <c r="I24" s="102">
        <f>I12+I21</f>
        <v/>
      </c>
      <c r="J24" s="102">
        <f>J12+J21</f>
        <v/>
      </c>
      <c r="K24" s="102">
        <f>K12+K21</f>
        <v/>
      </c>
      <c r="L24" s="102">
        <f>L12+L21</f>
        <v/>
      </c>
      <c r="M24" s="102">
        <f>M12+M21</f>
        <v/>
      </c>
      <c r="N24" s="102">
        <f>N12+N21</f>
        <v/>
      </c>
      <c r="O24" s="102">
        <f>O12+O21</f>
        <v/>
      </c>
      <c r="P24" s="102">
        <f>P12+P21</f>
        <v/>
      </c>
      <c r="Q24" s="102">
        <f>Q12+Q21</f>
        <v/>
      </c>
      <c r="R24" s="102">
        <f>R12+R21</f>
        <v/>
      </c>
      <c r="S24" s="102">
        <f>S12+S21</f>
        <v/>
      </c>
      <c r="T24" s="102">
        <f>T12+T21</f>
        <v/>
      </c>
      <c r="U24" s="102">
        <f>U12+U21</f>
        <v/>
      </c>
      <c r="V24" s="102">
        <f>V12+V21</f>
        <v/>
      </c>
      <c r="W24" s="102">
        <f>W12+W21</f>
        <v/>
      </c>
      <c r="X24" s="102">
        <f>X12+X21</f>
        <v/>
      </c>
      <c r="Y24" s="102">
        <f>Y12+Y21</f>
        <v/>
      </c>
      <c r="Z24" s="102">
        <f>Z12+Z21</f>
        <v/>
      </c>
      <c r="AA24" s="102">
        <f>AA12+AA21</f>
        <v/>
      </c>
      <c r="AB24" s="102">
        <f>AB12+AB21</f>
        <v/>
      </c>
      <c r="AC24" s="102">
        <f>AC12+AC21</f>
        <v/>
      </c>
      <c r="AD24" s="102">
        <f>AD12+AD21</f>
        <v/>
      </c>
      <c r="AE24" s="102">
        <f>AE12+AE21</f>
        <v/>
      </c>
      <c r="AF24" s="102">
        <f>AF12+AF21</f>
        <v/>
      </c>
      <c r="AG24" s="102">
        <f>AG12+AG21</f>
        <v/>
      </c>
      <c r="AH24" s="102">
        <f>AH12+AH21</f>
        <v/>
      </c>
      <c r="AI24" s="102">
        <f>AI12+AI21</f>
        <v/>
      </c>
      <c r="AJ24" s="102">
        <f>AJ12+AJ21</f>
        <v/>
      </c>
      <c r="AK24" s="102">
        <f>AK12+AK21</f>
        <v/>
      </c>
      <c r="AL24" s="102">
        <f>SUM(B24:AK24)</f>
        <v/>
      </c>
    </row>
    <row r="26" ht="18" customHeight="1" s="67">
      <c r="A26" s="85" t="inlineStr">
        <is>
          <t>Cost of Goods Sold</t>
        </is>
      </c>
      <c r="B26" s="86" t="n"/>
      <c r="C26" s="86" t="n"/>
      <c r="D26" s="86" t="n"/>
      <c r="E26" s="86" t="n"/>
      <c r="F26" s="86" t="n"/>
      <c r="G26" s="86" t="n"/>
      <c r="H26" s="86" t="n"/>
      <c r="I26" s="86" t="n"/>
      <c r="J26" s="86" t="n"/>
      <c r="K26" s="86" t="n"/>
      <c r="L26" s="86" t="n"/>
      <c r="M26" s="86" t="n"/>
      <c r="N26" s="86" t="n"/>
      <c r="O26" s="86" t="n"/>
      <c r="P26" s="86" t="n"/>
      <c r="Q26" s="86" t="n"/>
      <c r="R26" s="86" t="n"/>
      <c r="S26" s="86" t="n"/>
      <c r="T26" s="86" t="n"/>
      <c r="U26" s="86" t="n"/>
      <c r="V26" s="86" t="n"/>
      <c r="W26" s="86" t="n"/>
      <c r="X26" s="86" t="n"/>
      <c r="Y26" s="86" t="n"/>
      <c r="Z26" s="86" t="n"/>
      <c r="AA26" s="86" t="n"/>
      <c r="AB26" s="86" t="n"/>
      <c r="AC26" s="86" t="n"/>
      <c r="AD26" s="86" t="n"/>
      <c r="AE26" s="86" t="n"/>
      <c r="AF26" s="86" t="n"/>
      <c r="AG26" s="86" t="n"/>
      <c r="AH26" s="86" t="n"/>
      <c r="AI26" s="86" t="n"/>
      <c r="AJ26" s="86" t="n"/>
      <c r="AK26" s="86" t="n"/>
      <c r="AL26" s="86" t="n"/>
    </row>
    <row r="27" ht="15" customHeight="1" s="67">
      <c r="A27" s="76" t="inlineStr">
        <is>
          <t>COGS (% of revenue)</t>
        </is>
      </c>
      <c r="B27" s="100">
        <f>'3. Revenue'!B14*'2. Assumptions'!$B$12</f>
        <v/>
      </c>
      <c r="C27" s="100">
        <f>'3. Revenue'!C14*'2. Assumptions'!$B$12</f>
        <v/>
      </c>
      <c r="D27" s="100">
        <f>'3. Revenue'!D14*'2. Assumptions'!$B$12</f>
        <v/>
      </c>
      <c r="E27" s="100">
        <f>'3. Revenue'!E14*'2. Assumptions'!$B$12</f>
        <v/>
      </c>
      <c r="F27" s="100">
        <f>'3. Revenue'!F14*'2. Assumptions'!$B$12</f>
        <v/>
      </c>
      <c r="G27" s="100">
        <f>'3. Revenue'!G14*'2. Assumptions'!$B$12</f>
        <v/>
      </c>
      <c r="H27" s="100">
        <f>'3. Revenue'!H14*'2. Assumptions'!$B$12</f>
        <v/>
      </c>
      <c r="I27" s="100">
        <f>'3. Revenue'!I14*'2. Assumptions'!$B$12</f>
        <v/>
      </c>
      <c r="J27" s="100">
        <f>'3. Revenue'!J14*'2. Assumptions'!$B$12</f>
        <v/>
      </c>
      <c r="K27" s="100">
        <f>'3. Revenue'!K14*'2. Assumptions'!$B$12</f>
        <v/>
      </c>
      <c r="L27" s="100">
        <f>'3. Revenue'!L14*'2. Assumptions'!$B$12</f>
        <v/>
      </c>
      <c r="M27" s="100">
        <f>'3. Revenue'!M14*'2. Assumptions'!$B$12</f>
        <v/>
      </c>
      <c r="N27" s="100">
        <f>'3. Revenue'!N14*'2. Assumptions'!$B$12</f>
        <v/>
      </c>
      <c r="O27" s="100">
        <f>'3. Revenue'!O14*'2. Assumptions'!$B$12</f>
        <v/>
      </c>
      <c r="P27" s="100">
        <f>'3. Revenue'!P14*'2. Assumptions'!$B$12</f>
        <v/>
      </c>
      <c r="Q27" s="100">
        <f>'3. Revenue'!Q14*'2. Assumptions'!$B$12</f>
        <v/>
      </c>
      <c r="R27" s="100">
        <f>'3. Revenue'!R14*'2. Assumptions'!$B$12</f>
        <v/>
      </c>
      <c r="S27" s="100">
        <f>'3. Revenue'!S14*'2. Assumptions'!$B$12</f>
        <v/>
      </c>
      <c r="T27" s="100">
        <f>'3. Revenue'!T14*'2. Assumptions'!$B$12</f>
        <v/>
      </c>
      <c r="U27" s="100">
        <f>'3. Revenue'!U14*'2. Assumptions'!$B$12</f>
        <v/>
      </c>
      <c r="V27" s="100">
        <f>'3. Revenue'!V14*'2. Assumptions'!$B$12</f>
        <v/>
      </c>
      <c r="W27" s="100">
        <f>'3. Revenue'!W14*'2. Assumptions'!$B$12</f>
        <v/>
      </c>
      <c r="X27" s="100">
        <f>'3. Revenue'!X14*'2. Assumptions'!$B$12</f>
        <v/>
      </c>
      <c r="Y27" s="100">
        <f>'3. Revenue'!Y14*'2. Assumptions'!$B$12</f>
        <v/>
      </c>
      <c r="Z27" s="100">
        <f>'3. Revenue'!Z14*'2. Assumptions'!$B$12</f>
        <v/>
      </c>
      <c r="AA27" s="100">
        <f>'3. Revenue'!AA14*'2. Assumptions'!$B$12</f>
        <v/>
      </c>
      <c r="AB27" s="100">
        <f>'3. Revenue'!AB14*'2. Assumptions'!$B$12</f>
        <v/>
      </c>
      <c r="AC27" s="100">
        <f>'3. Revenue'!AC14*'2. Assumptions'!$B$12</f>
        <v/>
      </c>
      <c r="AD27" s="100">
        <f>'3. Revenue'!AD14*'2. Assumptions'!$B$12</f>
        <v/>
      </c>
      <c r="AE27" s="100">
        <f>'3. Revenue'!AE14*'2. Assumptions'!$B$12</f>
        <v/>
      </c>
      <c r="AF27" s="100">
        <f>'3. Revenue'!AF14*'2. Assumptions'!$B$12</f>
        <v/>
      </c>
      <c r="AG27" s="100">
        <f>'3. Revenue'!AG14*'2. Assumptions'!$B$12</f>
        <v/>
      </c>
      <c r="AH27" s="100">
        <f>'3. Revenue'!AH14*'2. Assumptions'!$B$12</f>
        <v/>
      </c>
      <c r="AI27" s="100">
        <f>'3. Revenue'!AI14*'2. Assumptions'!$B$12</f>
        <v/>
      </c>
      <c r="AJ27" s="100">
        <f>'3. Revenue'!AJ14*'2. Assumptions'!$B$12</f>
        <v/>
      </c>
      <c r="AK27" s="100">
        <f>'3. Revenue'!AK14*'2. Assumptions'!$B$12</f>
        <v/>
      </c>
      <c r="AL27" s="100">
        <f>SUM(B27:AK27)</f>
        <v/>
      </c>
    </row>
    <row r="29" ht="18" customHeight="1" s="67">
      <c r="A29" s="85" t="inlineStr">
        <is>
          <t>Depreciation &amp; Amortization</t>
        </is>
      </c>
      <c r="B29" s="86" t="n"/>
      <c r="C29" s="86" t="n"/>
      <c r="D29" s="86" t="n"/>
      <c r="E29" s="86" t="n"/>
      <c r="F29" s="86" t="n"/>
      <c r="G29" s="86" t="n"/>
      <c r="H29" s="86" t="n"/>
      <c r="I29" s="86" t="n"/>
      <c r="J29" s="86" t="n"/>
      <c r="K29" s="86" t="n"/>
      <c r="L29" s="86" t="n"/>
      <c r="M29" s="86" t="n"/>
      <c r="N29" s="86" t="n"/>
      <c r="O29" s="86" t="n"/>
      <c r="P29" s="86" t="n"/>
      <c r="Q29" s="86" t="n"/>
      <c r="R29" s="86" t="n"/>
      <c r="S29" s="86" t="n"/>
      <c r="T29" s="86" t="n"/>
      <c r="U29" s="86" t="n"/>
      <c r="V29" s="86" t="n"/>
      <c r="W29" s="86" t="n"/>
      <c r="X29" s="86" t="n"/>
      <c r="Y29" s="86" t="n"/>
      <c r="Z29" s="86" t="n"/>
      <c r="AA29" s="86" t="n"/>
      <c r="AB29" s="86" t="n"/>
      <c r="AC29" s="86" t="n"/>
      <c r="AD29" s="86" t="n"/>
      <c r="AE29" s="86" t="n"/>
      <c r="AF29" s="86" t="n"/>
      <c r="AG29" s="86" t="n"/>
      <c r="AH29" s="86" t="n"/>
      <c r="AI29" s="86" t="n"/>
      <c r="AJ29" s="86" t="n"/>
      <c r="AK29" s="86" t="n"/>
      <c r="AL29" s="86" t="n"/>
    </row>
    <row r="30" ht="15" customHeight="1" s="67">
      <c r="A30" s="76" t="inlineStr">
        <is>
          <t>Total D&amp;A</t>
        </is>
      </c>
      <c r="B30" s="100">
        <f>B11*'2. Assumptions'!$B$24</f>
        <v/>
      </c>
      <c r="C30" s="100">
        <f>C11*'2. Assumptions'!$B$24</f>
        <v/>
      </c>
      <c r="D30" s="100">
        <f>D11*'2. Assumptions'!$B$24</f>
        <v/>
      </c>
      <c r="E30" s="100">
        <f>E11*'2. Assumptions'!$B$24</f>
        <v/>
      </c>
      <c r="F30" s="100">
        <f>F11*'2. Assumptions'!$B$24</f>
        <v/>
      </c>
      <c r="G30" s="100">
        <f>G11*'2. Assumptions'!$B$24</f>
        <v/>
      </c>
      <c r="H30" s="100">
        <f>H11*'2. Assumptions'!$B$24</f>
        <v/>
      </c>
      <c r="I30" s="100">
        <f>I11*'2. Assumptions'!$B$24</f>
        <v/>
      </c>
      <c r="J30" s="100">
        <f>J11*'2. Assumptions'!$B$24</f>
        <v/>
      </c>
      <c r="K30" s="100">
        <f>K11*'2. Assumptions'!$B$24</f>
        <v/>
      </c>
      <c r="L30" s="100">
        <f>L11*'2. Assumptions'!$B$24</f>
        <v/>
      </c>
      <c r="M30" s="100">
        <f>M11*'2. Assumptions'!$B$24</f>
        <v/>
      </c>
      <c r="N30" s="100">
        <f>N11*'2. Assumptions'!$B$24</f>
        <v/>
      </c>
      <c r="O30" s="100">
        <f>O11*'2. Assumptions'!$B$24</f>
        <v/>
      </c>
      <c r="P30" s="100">
        <f>P11*'2. Assumptions'!$B$24</f>
        <v/>
      </c>
      <c r="Q30" s="100">
        <f>Q11*'2. Assumptions'!$B$24</f>
        <v/>
      </c>
      <c r="R30" s="100">
        <f>R11*'2. Assumptions'!$B$24</f>
        <v/>
      </c>
      <c r="S30" s="100">
        <f>S11*'2. Assumptions'!$B$24</f>
        <v/>
      </c>
      <c r="T30" s="100">
        <f>T11*'2. Assumptions'!$B$24</f>
        <v/>
      </c>
      <c r="U30" s="100">
        <f>U11*'2. Assumptions'!$B$24</f>
        <v/>
      </c>
      <c r="V30" s="100">
        <f>V11*'2. Assumptions'!$B$24</f>
        <v/>
      </c>
      <c r="W30" s="100">
        <f>W11*'2. Assumptions'!$B$24</f>
        <v/>
      </c>
      <c r="X30" s="100">
        <f>X11*'2. Assumptions'!$B$24</f>
        <v/>
      </c>
      <c r="Y30" s="100">
        <f>Y11*'2. Assumptions'!$B$24</f>
        <v/>
      </c>
      <c r="Z30" s="100">
        <f>Z11*'2. Assumptions'!$B$24</f>
        <v/>
      </c>
      <c r="AA30" s="100">
        <f>AA11*'2. Assumptions'!$B$24</f>
        <v/>
      </c>
      <c r="AB30" s="100">
        <f>AB11*'2. Assumptions'!$B$24</f>
        <v/>
      </c>
      <c r="AC30" s="100">
        <f>AC11*'2. Assumptions'!$B$24</f>
        <v/>
      </c>
      <c r="AD30" s="100">
        <f>AD11*'2. Assumptions'!$B$24</f>
        <v/>
      </c>
      <c r="AE30" s="100">
        <f>AE11*'2. Assumptions'!$B$24</f>
        <v/>
      </c>
      <c r="AF30" s="100">
        <f>AF11*'2. Assumptions'!$B$24</f>
        <v/>
      </c>
      <c r="AG30" s="100">
        <f>AG11*'2. Assumptions'!$B$24</f>
        <v/>
      </c>
      <c r="AH30" s="100">
        <f>AH11*'2. Assumptions'!$B$24</f>
        <v/>
      </c>
      <c r="AI30" s="100">
        <f>AI11*'2. Assumptions'!$B$24</f>
        <v/>
      </c>
      <c r="AJ30" s="100">
        <f>AJ11*'2. Assumptions'!$B$24</f>
        <v/>
      </c>
      <c r="AK30" s="100">
        <f>AK11*'2. Assumptions'!$B$24</f>
        <v/>
      </c>
      <c r="AL30" s="100">
        <f>SUM(B30:AK30)</f>
        <v/>
      </c>
    </row>
    <row r="32" ht="18" customHeight="1" s="67">
      <c r="A32" s="85" t="inlineStr">
        <is>
          <t>CapEx (for Cash Flow tab)</t>
        </is>
      </c>
      <c r="B32" s="86" t="n"/>
      <c r="C32" s="86" t="n"/>
      <c r="D32" s="86" t="n"/>
      <c r="E32" s="86" t="n"/>
      <c r="F32" s="86" t="n"/>
      <c r="G32" s="86" t="n"/>
      <c r="H32" s="86" t="n"/>
      <c r="I32" s="86" t="n"/>
      <c r="J32" s="86" t="n"/>
      <c r="K32" s="86" t="n"/>
      <c r="L32" s="86" t="n"/>
      <c r="M32" s="86" t="n"/>
      <c r="N32" s="86" t="n"/>
      <c r="O32" s="86" t="n"/>
      <c r="P32" s="86" t="n"/>
      <c r="Q32" s="86" t="n"/>
      <c r="R32" s="86" t="n"/>
      <c r="S32" s="86" t="n"/>
      <c r="T32" s="86" t="n"/>
      <c r="U32" s="86" t="n"/>
      <c r="V32" s="86" t="n"/>
      <c r="W32" s="86" t="n"/>
      <c r="X32" s="86" t="n"/>
      <c r="Y32" s="86" t="n"/>
      <c r="Z32" s="86" t="n"/>
      <c r="AA32" s="86" t="n"/>
      <c r="AB32" s="86" t="n"/>
      <c r="AC32" s="86" t="n"/>
      <c r="AD32" s="86" t="n"/>
      <c r="AE32" s="86" t="n"/>
      <c r="AF32" s="86" t="n"/>
      <c r="AG32" s="86" t="n"/>
      <c r="AH32" s="86" t="n"/>
      <c r="AI32" s="86" t="n"/>
      <c r="AJ32" s="86" t="n"/>
      <c r="AK32" s="86" t="n"/>
      <c r="AL32" s="86" t="n"/>
    </row>
    <row r="33" ht="15" customHeight="1" s="67">
      <c r="A33" s="76" t="inlineStr">
        <is>
          <t>CapEx — new hire equipment</t>
        </is>
      </c>
      <c r="B33" s="100">
        <f>B7*'2. Assumptions'!$B$25</f>
        <v/>
      </c>
      <c r="C33" s="100">
        <f>C7*'2. Assumptions'!$B$25</f>
        <v/>
      </c>
      <c r="D33" s="100">
        <f>D7*'2. Assumptions'!$B$25</f>
        <v/>
      </c>
      <c r="E33" s="100">
        <f>E7*'2. Assumptions'!$B$25</f>
        <v/>
      </c>
      <c r="F33" s="100">
        <f>F7*'2. Assumptions'!$B$25</f>
        <v/>
      </c>
      <c r="G33" s="100">
        <f>G7*'2. Assumptions'!$B$25</f>
        <v/>
      </c>
      <c r="H33" s="100">
        <f>H7*'2. Assumptions'!$B$25</f>
        <v/>
      </c>
      <c r="I33" s="100">
        <f>I7*'2. Assumptions'!$B$25</f>
        <v/>
      </c>
      <c r="J33" s="100">
        <f>J7*'2. Assumptions'!$B$25</f>
        <v/>
      </c>
      <c r="K33" s="100">
        <f>K7*'2. Assumptions'!$B$25</f>
        <v/>
      </c>
      <c r="L33" s="100">
        <f>L7*'2. Assumptions'!$B$25</f>
        <v/>
      </c>
      <c r="M33" s="100">
        <f>M7*'2. Assumptions'!$B$25</f>
        <v/>
      </c>
      <c r="N33" s="100">
        <f>N7*'2. Assumptions'!$B$25</f>
        <v/>
      </c>
      <c r="O33" s="100">
        <f>O7*'2. Assumptions'!$B$25</f>
        <v/>
      </c>
      <c r="P33" s="100">
        <f>P7*'2. Assumptions'!$B$25</f>
        <v/>
      </c>
      <c r="Q33" s="100">
        <f>Q7*'2. Assumptions'!$B$25</f>
        <v/>
      </c>
      <c r="R33" s="100">
        <f>R7*'2. Assumptions'!$B$25</f>
        <v/>
      </c>
      <c r="S33" s="100">
        <f>S7*'2. Assumptions'!$B$25</f>
        <v/>
      </c>
      <c r="T33" s="100">
        <f>T7*'2. Assumptions'!$B$25</f>
        <v/>
      </c>
      <c r="U33" s="100">
        <f>U7*'2. Assumptions'!$B$25</f>
        <v/>
      </c>
      <c r="V33" s="100">
        <f>V7*'2. Assumptions'!$B$25</f>
        <v/>
      </c>
      <c r="W33" s="100">
        <f>W7*'2. Assumptions'!$B$25</f>
        <v/>
      </c>
      <c r="X33" s="100">
        <f>X7*'2. Assumptions'!$B$25</f>
        <v/>
      </c>
      <c r="Y33" s="100">
        <f>Y7*'2. Assumptions'!$B$25</f>
        <v/>
      </c>
      <c r="Z33" s="100">
        <f>Z7*'2. Assumptions'!$B$25</f>
        <v/>
      </c>
      <c r="AA33" s="100">
        <f>AA7*'2. Assumptions'!$B$25</f>
        <v/>
      </c>
      <c r="AB33" s="100">
        <f>AB7*'2. Assumptions'!$B$25</f>
        <v/>
      </c>
      <c r="AC33" s="100">
        <f>AC7*'2. Assumptions'!$B$25</f>
        <v/>
      </c>
      <c r="AD33" s="100">
        <f>AD7*'2. Assumptions'!$B$25</f>
        <v/>
      </c>
      <c r="AE33" s="100">
        <f>AE7*'2. Assumptions'!$B$25</f>
        <v/>
      </c>
      <c r="AF33" s="100">
        <f>AF7*'2. Assumptions'!$B$25</f>
        <v/>
      </c>
      <c r="AG33" s="100">
        <f>AG7*'2. Assumptions'!$B$25</f>
        <v/>
      </c>
      <c r="AH33" s="100">
        <f>AH7*'2. Assumptions'!$B$25</f>
        <v/>
      </c>
      <c r="AI33" s="100">
        <f>AI7*'2. Assumptions'!$B$25</f>
        <v/>
      </c>
      <c r="AJ33" s="100">
        <f>AJ7*'2. Assumptions'!$B$25</f>
        <v/>
      </c>
      <c r="AK33" s="100">
        <f>AK7*'2. Assumptions'!$B$25</f>
        <v/>
      </c>
      <c r="AL33" s="100">
        <f>SUM(B33:AK33)</f>
        <v/>
      </c>
    </row>
  </sheetData>
  <sheetProtection selectLockedCells="0" selectUnlockedCells="0" sheet="1" objects="1" insertRows="1" insertHyperlinks="1" autoFilter="1" scenarios="1" formatColumns="1" deleteColumns="1" insertColumns="1" pivotTables="1" deleteRows="1" formatCells="1" formatRows="1" sort="1" password="D288"/>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A1:AL25"/>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8" customWidth="1" style="66" min="1" max="1"/>
    <col width="12" customWidth="1" style="66" min="2" max="38"/>
  </cols>
  <sheetData>
    <row r="1" ht="24" customHeight="1" s="67">
      <c r="A1" s="83" t="inlineStr">
        <is>
          <t>Income Statement (P&amp;L)</t>
        </is>
      </c>
    </row>
    <row r="2" ht="15" customHeight="1" s="67">
      <c r="A2" s="70" t="inlineStr">
        <is>
          <t>Monthly P&amp;L for ExampleCo. Linked from Revenue Build, OpEx, and Assumptions.</t>
        </is>
      </c>
    </row>
    <row r="3">
      <c r="A3" s="125" t="inlineStr">
        <is>
          <t>⚠ SAMPLE — For evaluation only. Buy at awbrinnovations.com/fastmodel for a custom model with your data.</t>
        </is>
      </c>
    </row>
    <row r="4" ht="18" customHeight="1" s="67">
      <c r="A4" s="95" t="n"/>
      <c r="B4" s="96" t="n">
        <v>46023</v>
      </c>
      <c r="C4" s="96" t="n">
        <v>46054</v>
      </c>
      <c r="D4" s="96" t="n">
        <v>46082</v>
      </c>
      <c r="E4" s="96" t="n">
        <v>46113</v>
      </c>
      <c r="F4" s="96" t="n">
        <v>46143</v>
      </c>
      <c r="G4" s="96" t="n">
        <v>46174</v>
      </c>
      <c r="H4" s="96" t="n">
        <v>46204</v>
      </c>
      <c r="I4" s="96" t="n">
        <v>46235</v>
      </c>
      <c r="J4" s="96" t="n">
        <v>46266</v>
      </c>
      <c r="K4" s="96" t="n">
        <v>46296</v>
      </c>
      <c r="L4" s="96" t="n">
        <v>46327</v>
      </c>
      <c r="M4" s="96" t="n">
        <v>46357</v>
      </c>
      <c r="N4" s="96" t="n">
        <v>46388</v>
      </c>
      <c r="O4" s="96" t="n">
        <v>46419</v>
      </c>
      <c r="P4" s="96" t="n">
        <v>46447</v>
      </c>
      <c r="Q4" s="96" t="n">
        <v>46478</v>
      </c>
      <c r="R4" s="96" t="n">
        <v>46508</v>
      </c>
      <c r="S4" s="96" t="n">
        <v>46539</v>
      </c>
      <c r="T4" s="96" t="n">
        <v>46569</v>
      </c>
      <c r="U4" s="96" t="n">
        <v>46600</v>
      </c>
      <c r="V4" s="96" t="n">
        <v>46631</v>
      </c>
      <c r="W4" s="96" t="n">
        <v>46661</v>
      </c>
      <c r="X4" s="96" t="n">
        <v>46692</v>
      </c>
      <c r="Y4" s="96" t="n">
        <v>46722</v>
      </c>
      <c r="Z4" s="96" t="n">
        <v>46753</v>
      </c>
      <c r="AA4" s="96" t="n">
        <v>46784</v>
      </c>
      <c r="AB4" s="96" t="n">
        <v>46813</v>
      </c>
      <c r="AC4" s="96" t="n">
        <v>46844</v>
      </c>
      <c r="AD4" s="96" t="n">
        <v>46874</v>
      </c>
      <c r="AE4" s="96" t="n">
        <v>46905</v>
      </c>
      <c r="AF4" s="96" t="n">
        <v>46935</v>
      </c>
      <c r="AG4" s="96" t="n">
        <v>46966</v>
      </c>
      <c r="AH4" s="96" t="n">
        <v>46997</v>
      </c>
      <c r="AI4" s="96" t="n">
        <v>47027</v>
      </c>
      <c r="AJ4" s="96" t="n">
        <v>47058</v>
      </c>
      <c r="AK4" s="96" t="n">
        <v>47088</v>
      </c>
      <c r="AL4" s="97" t="inlineStr">
        <is>
          <t>3-Yr</t>
        </is>
      </c>
    </row>
    <row r="5" ht="18" customHeight="1" s="67">
      <c r="A5" s="85" t="inlineStr">
        <is>
          <t>Revenue &amp; Gross Profit</t>
        </is>
      </c>
      <c r="B5" s="86" t="n"/>
      <c r="C5" s="86" t="n"/>
      <c r="D5" s="86" t="n"/>
      <c r="E5" s="86" t="n"/>
      <c r="F5" s="86" t="n"/>
      <c r="G5" s="86" t="n"/>
      <c r="H5" s="86" t="n"/>
      <c r="I5" s="86" t="n"/>
      <c r="J5" s="86" t="n"/>
      <c r="K5" s="86" t="n"/>
      <c r="L5" s="86" t="n"/>
      <c r="M5" s="86" t="n"/>
      <c r="N5" s="86" t="n"/>
      <c r="O5" s="86" t="n"/>
      <c r="P5" s="86" t="n"/>
      <c r="Q5" s="86" t="n"/>
      <c r="R5" s="86" t="n"/>
      <c r="S5" s="86" t="n"/>
      <c r="T5" s="86" t="n"/>
      <c r="U5" s="86" t="n"/>
      <c r="V5" s="86" t="n"/>
      <c r="W5" s="86" t="n"/>
      <c r="X5" s="86" t="n"/>
      <c r="Y5" s="86" t="n"/>
      <c r="Z5" s="86" t="n"/>
      <c r="AA5" s="86" t="n"/>
      <c r="AB5" s="86" t="n"/>
      <c r="AC5" s="86" t="n"/>
      <c r="AD5" s="86" t="n"/>
      <c r="AE5" s="86" t="n"/>
      <c r="AF5" s="86" t="n"/>
      <c r="AG5" s="86" t="n"/>
      <c r="AH5" s="86" t="n"/>
      <c r="AI5" s="86" t="n"/>
      <c r="AJ5" s="86" t="n"/>
      <c r="AK5" s="86" t="n"/>
      <c r="AL5" s="86" t="n"/>
    </row>
    <row r="6" ht="15" customHeight="1" s="67">
      <c r="A6" s="78" t="inlineStr">
        <is>
          <t>Revenue</t>
        </is>
      </c>
      <c r="B6" s="106">
        <f>'3. Revenue'!B14</f>
        <v/>
      </c>
      <c r="C6" s="106">
        <f>'3. Revenue'!C14</f>
        <v/>
      </c>
      <c r="D6" s="106">
        <f>'3. Revenue'!D14</f>
        <v/>
      </c>
      <c r="E6" s="106">
        <f>'3. Revenue'!E14</f>
        <v/>
      </c>
      <c r="F6" s="106">
        <f>'3. Revenue'!F14</f>
        <v/>
      </c>
      <c r="G6" s="106">
        <f>'3. Revenue'!G14</f>
        <v/>
      </c>
      <c r="H6" s="106">
        <f>'3. Revenue'!H14</f>
        <v/>
      </c>
      <c r="I6" s="106">
        <f>'3. Revenue'!I14</f>
        <v/>
      </c>
      <c r="J6" s="106">
        <f>'3. Revenue'!J14</f>
        <v/>
      </c>
      <c r="K6" s="106">
        <f>'3. Revenue'!K14</f>
        <v/>
      </c>
      <c r="L6" s="106">
        <f>'3. Revenue'!L14</f>
        <v/>
      </c>
      <c r="M6" s="106">
        <f>'3. Revenue'!M14</f>
        <v/>
      </c>
      <c r="N6" s="106">
        <f>'3. Revenue'!N14</f>
        <v/>
      </c>
      <c r="O6" s="106">
        <f>'3. Revenue'!O14</f>
        <v/>
      </c>
      <c r="P6" s="106">
        <f>'3. Revenue'!P14</f>
        <v/>
      </c>
      <c r="Q6" s="106">
        <f>'3. Revenue'!Q14</f>
        <v/>
      </c>
      <c r="R6" s="106">
        <f>'3. Revenue'!R14</f>
        <v/>
      </c>
      <c r="S6" s="106">
        <f>'3. Revenue'!S14</f>
        <v/>
      </c>
      <c r="T6" s="106">
        <f>'3. Revenue'!T14</f>
        <v/>
      </c>
      <c r="U6" s="106">
        <f>'3. Revenue'!U14</f>
        <v/>
      </c>
      <c r="V6" s="106">
        <f>'3. Revenue'!V14</f>
        <v/>
      </c>
      <c r="W6" s="106">
        <f>'3. Revenue'!W14</f>
        <v/>
      </c>
      <c r="X6" s="106">
        <f>'3. Revenue'!X14</f>
        <v/>
      </c>
      <c r="Y6" s="106">
        <f>'3. Revenue'!Y14</f>
        <v/>
      </c>
      <c r="Z6" s="106">
        <f>'3. Revenue'!Z14</f>
        <v/>
      </c>
      <c r="AA6" s="106">
        <f>'3. Revenue'!AA14</f>
        <v/>
      </c>
      <c r="AB6" s="106">
        <f>'3. Revenue'!AB14</f>
        <v/>
      </c>
      <c r="AC6" s="106">
        <f>'3. Revenue'!AC14</f>
        <v/>
      </c>
      <c r="AD6" s="106">
        <f>'3. Revenue'!AD14</f>
        <v/>
      </c>
      <c r="AE6" s="106">
        <f>'3. Revenue'!AE14</f>
        <v/>
      </c>
      <c r="AF6" s="106">
        <f>'3. Revenue'!AF14</f>
        <v/>
      </c>
      <c r="AG6" s="106">
        <f>'3. Revenue'!AG14</f>
        <v/>
      </c>
      <c r="AH6" s="106">
        <f>'3. Revenue'!AH14</f>
        <v/>
      </c>
      <c r="AI6" s="106">
        <f>'3. Revenue'!AI14</f>
        <v/>
      </c>
      <c r="AJ6" s="106">
        <f>'3. Revenue'!AJ14</f>
        <v/>
      </c>
      <c r="AK6" s="106">
        <f>'3. Revenue'!AK14</f>
        <v/>
      </c>
      <c r="AL6" s="106">
        <f>SUM(B6:AK6)</f>
        <v/>
      </c>
    </row>
    <row r="7" ht="15" customHeight="1" s="67">
      <c r="A7" s="76" t="inlineStr">
        <is>
          <t>(-) COGS</t>
        </is>
      </c>
      <c r="B7" s="100">
        <f>-'4. OpEx'!B27</f>
        <v/>
      </c>
      <c r="C7" s="100">
        <f>-'4. OpEx'!C27</f>
        <v/>
      </c>
      <c r="D7" s="100">
        <f>-'4. OpEx'!D27</f>
        <v/>
      </c>
      <c r="E7" s="100">
        <f>-'4. OpEx'!E27</f>
        <v/>
      </c>
      <c r="F7" s="100">
        <f>-'4. OpEx'!F27</f>
        <v/>
      </c>
      <c r="G7" s="100">
        <f>-'4. OpEx'!G27</f>
        <v/>
      </c>
      <c r="H7" s="100">
        <f>-'4. OpEx'!H27</f>
        <v/>
      </c>
      <c r="I7" s="100">
        <f>-'4. OpEx'!I27</f>
        <v/>
      </c>
      <c r="J7" s="100">
        <f>-'4. OpEx'!J27</f>
        <v/>
      </c>
      <c r="K7" s="100">
        <f>-'4. OpEx'!K27</f>
        <v/>
      </c>
      <c r="L7" s="100">
        <f>-'4. OpEx'!L27</f>
        <v/>
      </c>
      <c r="M7" s="100">
        <f>-'4. OpEx'!M27</f>
        <v/>
      </c>
      <c r="N7" s="100">
        <f>-'4. OpEx'!N27</f>
        <v/>
      </c>
      <c r="O7" s="100">
        <f>-'4. OpEx'!O27</f>
        <v/>
      </c>
      <c r="P7" s="100">
        <f>-'4. OpEx'!P27</f>
        <v/>
      </c>
      <c r="Q7" s="100">
        <f>-'4. OpEx'!Q27</f>
        <v/>
      </c>
      <c r="R7" s="100">
        <f>-'4. OpEx'!R27</f>
        <v/>
      </c>
      <c r="S7" s="100">
        <f>-'4. OpEx'!S27</f>
        <v/>
      </c>
      <c r="T7" s="100">
        <f>-'4. OpEx'!T27</f>
        <v/>
      </c>
      <c r="U7" s="100">
        <f>-'4. OpEx'!U27</f>
        <v/>
      </c>
      <c r="V7" s="100">
        <f>-'4. OpEx'!V27</f>
        <v/>
      </c>
      <c r="W7" s="100">
        <f>-'4. OpEx'!W27</f>
        <v/>
      </c>
      <c r="X7" s="100">
        <f>-'4. OpEx'!X27</f>
        <v/>
      </c>
      <c r="Y7" s="100">
        <f>-'4. OpEx'!Y27</f>
        <v/>
      </c>
      <c r="Z7" s="100">
        <f>-'4. OpEx'!Z27</f>
        <v/>
      </c>
      <c r="AA7" s="100">
        <f>-'4. OpEx'!AA27</f>
        <v/>
      </c>
      <c r="AB7" s="100">
        <f>-'4. OpEx'!AB27</f>
        <v/>
      </c>
      <c r="AC7" s="100">
        <f>-'4. OpEx'!AC27</f>
        <v/>
      </c>
      <c r="AD7" s="100">
        <f>-'4. OpEx'!AD27</f>
        <v/>
      </c>
      <c r="AE7" s="100">
        <f>-'4. OpEx'!AE27</f>
        <v/>
      </c>
      <c r="AF7" s="100">
        <f>-'4. OpEx'!AF27</f>
        <v/>
      </c>
      <c r="AG7" s="100">
        <f>-'4. OpEx'!AG27</f>
        <v/>
      </c>
      <c r="AH7" s="100">
        <f>-'4. OpEx'!AH27</f>
        <v/>
      </c>
      <c r="AI7" s="100">
        <f>-'4. OpEx'!AI27</f>
        <v/>
      </c>
      <c r="AJ7" s="100">
        <f>-'4. OpEx'!AJ27</f>
        <v/>
      </c>
      <c r="AK7" s="100">
        <f>-'4. OpEx'!AK27</f>
        <v/>
      </c>
      <c r="AL7" s="100">
        <f>SUM(B7:AK7)</f>
        <v/>
      </c>
    </row>
    <row r="8" ht="15" customHeight="1" s="67">
      <c r="A8" s="78" t="inlineStr">
        <is>
          <t>Gross profit</t>
        </is>
      </c>
      <c r="B8" s="102">
        <f>B6+B7</f>
        <v/>
      </c>
      <c r="C8" s="102">
        <f>C6+C7</f>
        <v/>
      </c>
      <c r="D8" s="102">
        <f>D6+D7</f>
        <v/>
      </c>
      <c r="E8" s="102">
        <f>E6+E7</f>
        <v/>
      </c>
      <c r="F8" s="102">
        <f>F6+F7</f>
        <v/>
      </c>
      <c r="G8" s="102">
        <f>G6+G7</f>
        <v/>
      </c>
      <c r="H8" s="102">
        <f>H6+H7</f>
        <v/>
      </c>
      <c r="I8" s="102">
        <f>I6+I7</f>
        <v/>
      </c>
      <c r="J8" s="102">
        <f>J6+J7</f>
        <v/>
      </c>
      <c r="K8" s="102">
        <f>K6+K7</f>
        <v/>
      </c>
      <c r="L8" s="102">
        <f>L6+L7</f>
        <v/>
      </c>
      <c r="M8" s="102">
        <f>M6+M7</f>
        <v/>
      </c>
      <c r="N8" s="102">
        <f>N6+N7</f>
        <v/>
      </c>
      <c r="O8" s="102">
        <f>O6+O7</f>
        <v/>
      </c>
      <c r="P8" s="102">
        <f>P6+P7</f>
        <v/>
      </c>
      <c r="Q8" s="102">
        <f>Q6+Q7</f>
        <v/>
      </c>
      <c r="R8" s="102">
        <f>R6+R7</f>
        <v/>
      </c>
      <c r="S8" s="102">
        <f>S6+S7</f>
        <v/>
      </c>
      <c r="T8" s="102">
        <f>T6+T7</f>
        <v/>
      </c>
      <c r="U8" s="102">
        <f>U6+U7</f>
        <v/>
      </c>
      <c r="V8" s="102">
        <f>V6+V7</f>
        <v/>
      </c>
      <c r="W8" s="102">
        <f>W6+W7</f>
        <v/>
      </c>
      <c r="X8" s="102">
        <f>X6+X7</f>
        <v/>
      </c>
      <c r="Y8" s="102">
        <f>Y6+Y7</f>
        <v/>
      </c>
      <c r="Z8" s="102">
        <f>Z6+Z7</f>
        <v/>
      </c>
      <c r="AA8" s="102">
        <f>AA6+AA7</f>
        <v/>
      </c>
      <c r="AB8" s="102">
        <f>AB6+AB7</f>
        <v/>
      </c>
      <c r="AC8" s="102">
        <f>AC6+AC7</f>
        <v/>
      </c>
      <c r="AD8" s="102">
        <f>AD6+AD7</f>
        <v/>
      </c>
      <c r="AE8" s="102">
        <f>AE6+AE7</f>
        <v/>
      </c>
      <c r="AF8" s="102">
        <f>AF6+AF7</f>
        <v/>
      </c>
      <c r="AG8" s="102">
        <f>AG6+AG7</f>
        <v/>
      </c>
      <c r="AH8" s="102">
        <f>AH6+AH7</f>
        <v/>
      </c>
      <c r="AI8" s="102">
        <f>AI6+AI7</f>
        <v/>
      </c>
      <c r="AJ8" s="102">
        <f>AJ6+AJ7</f>
        <v/>
      </c>
      <c r="AK8" s="102">
        <f>AK6+AK7</f>
        <v/>
      </c>
      <c r="AL8" s="102">
        <f>SUM(B8:AK8)</f>
        <v/>
      </c>
    </row>
    <row r="9" ht="15" customHeight="1" s="67">
      <c r="A9" s="76" t="inlineStr">
        <is>
          <t>Gross margin %</t>
        </is>
      </c>
      <c r="B9" s="107">
        <f>IFERROR(B8/B6,0)</f>
        <v/>
      </c>
      <c r="C9" s="107">
        <f>IFERROR(C8/C6,0)</f>
        <v/>
      </c>
      <c r="D9" s="107">
        <f>IFERROR(D8/D6,0)</f>
        <v/>
      </c>
      <c r="E9" s="107">
        <f>IFERROR(E8/E6,0)</f>
        <v/>
      </c>
      <c r="F9" s="107">
        <f>IFERROR(F8/F6,0)</f>
        <v/>
      </c>
      <c r="G9" s="107">
        <f>IFERROR(G8/G6,0)</f>
        <v/>
      </c>
      <c r="H9" s="107">
        <f>IFERROR(H8/H6,0)</f>
        <v/>
      </c>
      <c r="I9" s="107">
        <f>IFERROR(I8/I6,0)</f>
        <v/>
      </c>
      <c r="J9" s="107">
        <f>IFERROR(J8/J6,0)</f>
        <v/>
      </c>
      <c r="K9" s="107">
        <f>IFERROR(K8/K6,0)</f>
        <v/>
      </c>
      <c r="L9" s="107">
        <f>IFERROR(L8/L6,0)</f>
        <v/>
      </c>
      <c r="M9" s="107">
        <f>IFERROR(M8/M6,0)</f>
        <v/>
      </c>
      <c r="N9" s="107">
        <f>IFERROR(N8/N6,0)</f>
        <v/>
      </c>
      <c r="O9" s="107">
        <f>IFERROR(O8/O6,0)</f>
        <v/>
      </c>
      <c r="P9" s="107">
        <f>IFERROR(P8/P6,0)</f>
        <v/>
      </c>
      <c r="Q9" s="107">
        <f>IFERROR(Q8/Q6,0)</f>
        <v/>
      </c>
      <c r="R9" s="107">
        <f>IFERROR(R8/R6,0)</f>
        <v/>
      </c>
      <c r="S9" s="107">
        <f>IFERROR(S8/S6,0)</f>
        <v/>
      </c>
      <c r="T9" s="107">
        <f>IFERROR(T8/T6,0)</f>
        <v/>
      </c>
      <c r="U9" s="107">
        <f>IFERROR(U8/U6,0)</f>
        <v/>
      </c>
      <c r="V9" s="107">
        <f>IFERROR(V8/V6,0)</f>
        <v/>
      </c>
      <c r="W9" s="107">
        <f>IFERROR(W8/W6,0)</f>
        <v/>
      </c>
      <c r="X9" s="107">
        <f>IFERROR(X8/X6,0)</f>
        <v/>
      </c>
      <c r="Y9" s="107">
        <f>IFERROR(Y8/Y6,0)</f>
        <v/>
      </c>
      <c r="Z9" s="107">
        <f>IFERROR(Z8/Z6,0)</f>
        <v/>
      </c>
      <c r="AA9" s="107">
        <f>IFERROR(AA8/AA6,0)</f>
        <v/>
      </c>
      <c r="AB9" s="107">
        <f>IFERROR(AB8/AB6,0)</f>
        <v/>
      </c>
      <c r="AC9" s="107">
        <f>IFERROR(AC8/AC6,0)</f>
        <v/>
      </c>
      <c r="AD9" s="107">
        <f>IFERROR(AD8/AD6,0)</f>
        <v/>
      </c>
      <c r="AE9" s="107">
        <f>IFERROR(AE8/AE6,0)</f>
        <v/>
      </c>
      <c r="AF9" s="107">
        <f>IFERROR(AF8/AF6,0)</f>
        <v/>
      </c>
      <c r="AG9" s="107">
        <f>IFERROR(AG8/AG6,0)</f>
        <v/>
      </c>
      <c r="AH9" s="107">
        <f>IFERROR(AH8/AH6,0)</f>
        <v/>
      </c>
      <c r="AI9" s="107">
        <f>IFERROR(AI8/AI6,0)</f>
        <v/>
      </c>
      <c r="AJ9" s="107">
        <f>IFERROR(AJ8/AJ6,0)</f>
        <v/>
      </c>
      <c r="AK9" s="107">
        <f>IFERROR(AK8/AK6,0)</f>
        <v/>
      </c>
      <c r="AL9" s="107">
        <f>AVERAGE(B9:AK9)</f>
        <v/>
      </c>
    </row>
    <row r="11" ht="18" customHeight="1" s="67">
      <c r="A11" s="85" t="inlineStr">
        <is>
          <t>Operating Expenses</t>
        </is>
      </c>
      <c r="B11" s="86" t="n"/>
      <c r="C11" s="86" t="n"/>
      <c r="D11" s="86" t="n"/>
      <c r="E11" s="86" t="n"/>
      <c r="F11" s="86" t="n"/>
      <c r="G11" s="86" t="n"/>
      <c r="H11" s="86" t="n"/>
      <c r="I11" s="86" t="n"/>
      <c r="J11" s="86" t="n"/>
      <c r="K11" s="86" t="n"/>
      <c r="L11" s="86" t="n"/>
      <c r="M11" s="86" t="n"/>
      <c r="N11" s="86" t="n"/>
      <c r="O11" s="86" t="n"/>
      <c r="P11" s="86" t="n"/>
      <c r="Q11" s="86" t="n"/>
      <c r="R11" s="86" t="n"/>
      <c r="S11" s="86" t="n"/>
      <c r="T11" s="86" t="n"/>
      <c r="U11" s="86" t="n"/>
      <c r="V11" s="86" t="n"/>
      <c r="W11" s="86" t="n"/>
      <c r="X11" s="86" t="n"/>
      <c r="Y11" s="86" t="n"/>
      <c r="Z11" s="86" t="n"/>
      <c r="AA11" s="86" t="n"/>
      <c r="AB11" s="86" t="n"/>
      <c r="AC11" s="86" t="n"/>
      <c r="AD11" s="86" t="n"/>
      <c r="AE11" s="86" t="n"/>
      <c r="AF11" s="86" t="n"/>
      <c r="AG11" s="86" t="n"/>
      <c r="AH11" s="86" t="n"/>
      <c r="AI11" s="86" t="n"/>
      <c r="AJ11" s="86" t="n"/>
      <c r="AK11" s="86" t="n"/>
      <c r="AL11" s="86" t="n"/>
    </row>
    <row r="12" ht="15" customHeight="1" s="67">
      <c r="A12" s="76" t="inlineStr">
        <is>
          <t>(-) Compensation</t>
        </is>
      </c>
      <c r="B12" s="100">
        <f>-'4. OpEx'!B12</f>
        <v/>
      </c>
      <c r="C12" s="100">
        <f>-'4. OpEx'!C12</f>
        <v/>
      </c>
      <c r="D12" s="100">
        <f>-'4. OpEx'!D12</f>
        <v/>
      </c>
      <c r="E12" s="100">
        <f>-'4. OpEx'!E12</f>
        <v/>
      </c>
      <c r="F12" s="100">
        <f>-'4. OpEx'!F12</f>
        <v/>
      </c>
      <c r="G12" s="100">
        <f>-'4. OpEx'!G12</f>
        <v/>
      </c>
      <c r="H12" s="100">
        <f>-'4. OpEx'!H12</f>
        <v/>
      </c>
      <c r="I12" s="100">
        <f>-'4. OpEx'!I12</f>
        <v/>
      </c>
      <c r="J12" s="100">
        <f>-'4. OpEx'!J12</f>
        <v/>
      </c>
      <c r="K12" s="100">
        <f>-'4. OpEx'!K12</f>
        <v/>
      </c>
      <c r="L12" s="100">
        <f>-'4. OpEx'!L12</f>
        <v/>
      </c>
      <c r="M12" s="100">
        <f>-'4. OpEx'!M12</f>
        <v/>
      </c>
      <c r="N12" s="100">
        <f>-'4. OpEx'!N12</f>
        <v/>
      </c>
      <c r="O12" s="100">
        <f>-'4. OpEx'!O12</f>
        <v/>
      </c>
      <c r="P12" s="100">
        <f>-'4. OpEx'!P12</f>
        <v/>
      </c>
      <c r="Q12" s="100">
        <f>-'4. OpEx'!Q12</f>
        <v/>
      </c>
      <c r="R12" s="100">
        <f>-'4. OpEx'!R12</f>
        <v/>
      </c>
      <c r="S12" s="100">
        <f>-'4. OpEx'!S12</f>
        <v/>
      </c>
      <c r="T12" s="100">
        <f>-'4. OpEx'!T12</f>
        <v/>
      </c>
      <c r="U12" s="100">
        <f>-'4. OpEx'!U12</f>
        <v/>
      </c>
      <c r="V12" s="100">
        <f>-'4. OpEx'!V12</f>
        <v/>
      </c>
      <c r="W12" s="100">
        <f>-'4. OpEx'!W12</f>
        <v/>
      </c>
      <c r="X12" s="100">
        <f>-'4. OpEx'!X12</f>
        <v/>
      </c>
      <c r="Y12" s="100">
        <f>-'4. OpEx'!Y12</f>
        <v/>
      </c>
      <c r="Z12" s="100">
        <f>-'4. OpEx'!Z12</f>
        <v/>
      </c>
      <c r="AA12" s="100">
        <f>-'4. OpEx'!AA12</f>
        <v/>
      </c>
      <c r="AB12" s="100">
        <f>-'4. OpEx'!AB12</f>
        <v/>
      </c>
      <c r="AC12" s="100">
        <f>-'4. OpEx'!AC12</f>
        <v/>
      </c>
      <c r="AD12" s="100">
        <f>-'4. OpEx'!AD12</f>
        <v/>
      </c>
      <c r="AE12" s="100">
        <f>-'4. OpEx'!AE12</f>
        <v/>
      </c>
      <c r="AF12" s="100">
        <f>-'4. OpEx'!AF12</f>
        <v/>
      </c>
      <c r="AG12" s="100">
        <f>-'4. OpEx'!AG12</f>
        <v/>
      </c>
      <c r="AH12" s="100">
        <f>-'4. OpEx'!AH12</f>
        <v/>
      </c>
      <c r="AI12" s="100">
        <f>-'4. OpEx'!AI12</f>
        <v/>
      </c>
      <c r="AJ12" s="100">
        <f>-'4. OpEx'!AJ12</f>
        <v/>
      </c>
      <c r="AK12" s="100">
        <f>-'4. OpEx'!AK12</f>
        <v/>
      </c>
      <c r="AL12" s="100">
        <f>SUM(B12:AK12)</f>
        <v/>
      </c>
    </row>
    <row r="13" ht="15" customHeight="1" s="67">
      <c r="A13" s="76" t="inlineStr">
        <is>
          <t>(-) Non-comp OpEx</t>
        </is>
      </c>
      <c r="B13" s="100">
        <f>-'4. OpEx'!B21</f>
        <v/>
      </c>
      <c r="C13" s="100">
        <f>-'4. OpEx'!C21</f>
        <v/>
      </c>
      <c r="D13" s="100">
        <f>-'4. OpEx'!D21</f>
        <v/>
      </c>
      <c r="E13" s="100">
        <f>-'4. OpEx'!E21</f>
        <v/>
      </c>
      <c r="F13" s="100">
        <f>-'4. OpEx'!F21</f>
        <v/>
      </c>
      <c r="G13" s="100">
        <f>-'4. OpEx'!G21</f>
        <v/>
      </c>
      <c r="H13" s="100">
        <f>-'4. OpEx'!H21</f>
        <v/>
      </c>
      <c r="I13" s="100">
        <f>-'4. OpEx'!I21</f>
        <v/>
      </c>
      <c r="J13" s="100">
        <f>-'4. OpEx'!J21</f>
        <v/>
      </c>
      <c r="K13" s="100">
        <f>-'4. OpEx'!K21</f>
        <v/>
      </c>
      <c r="L13" s="100">
        <f>-'4. OpEx'!L21</f>
        <v/>
      </c>
      <c r="M13" s="100">
        <f>-'4. OpEx'!M21</f>
        <v/>
      </c>
      <c r="N13" s="100">
        <f>-'4. OpEx'!N21</f>
        <v/>
      </c>
      <c r="O13" s="100">
        <f>-'4. OpEx'!O21</f>
        <v/>
      </c>
      <c r="P13" s="100">
        <f>-'4. OpEx'!P21</f>
        <v/>
      </c>
      <c r="Q13" s="100">
        <f>-'4. OpEx'!Q21</f>
        <v/>
      </c>
      <c r="R13" s="100">
        <f>-'4. OpEx'!R21</f>
        <v/>
      </c>
      <c r="S13" s="100">
        <f>-'4. OpEx'!S21</f>
        <v/>
      </c>
      <c r="T13" s="100">
        <f>-'4. OpEx'!T21</f>
        <v/>
      </c>
      <c r="U13" s="100">
        <f>-'4. OpEx'!U21</f>
        <v/>
      </c>
      <c r="V13" s="100">
        <f>-'4. OpEx'!V21</f>
        <v/>
      </c>
      <c r="W13" s="100">
        <f>-'4. OpEx'!W21</f>
        <v/>
      </c>
      <c r="X13" s="100">
        <f>-'4. OpEx'!X21</f>
        <v/>
      </c>
      <c r="Y13" s="100">
        <f>-'4. OpEx'!Y21</f>
        <v/>
      </c>
      <c r="Z13" s="100">
        <f>-'4. OpEx'!Z21</f>
        <v/>
      </c>
      <c r="AA13" s="100">
        <f>-'4. OpEx'!AA21</f>
        <v/>
      </c>
      <c r="AB13" s="100">
        <f>-'4. OpEx'!AB21</f>
        <v/>
      </c>
      <c r="AC13" s="100">
        <f>-'4. OpEx'!AC21</f>
        <v/>
      </c>
      <c r="AD13" s="100">
        <f>-'4. OpEx'!AD21</f>
        <v/>
      </c>
      <c r="AE13" s="100">
        <f>-'4. OpEx'!AE21</f>
        <v/>
      </c>
      <c r="AF13" s="100">
        <f>-'4. OpEx'!AF21</f>
        <v/>
      </c>
      <c r="AG13" s="100">
        <f>-'4. OpEx'!AG21</f>
        <v/>
      </c>
      <c r="AH13" s="100">
        <f>-'4. OpEx'!AH21</f>
        <v/>
      </c>
      <c r="AI13" s="100">
        <f>-'4. OpEx'!AI21</f>
        <v/>
      </c>
      <c r="AJ13" s="100">
        <f>-'4. OpEx'!AJ21</f>
        <v/>
      </c>
      <c r="AK13" s="100">
        <f>-'4. OpEx'!AK21</f>
        <v/>
      </c>
      <c r="AL13" s="100">
        <f>SUM(B13:AK13)</f>
        <v/>
      </c>
    </row>
    <row r="14" ht="15" customHeight="1" s="67">
      <c r="A14" s="78" t="inlineStr">
        <is>
          <t>Total OpEx</t>
        </is>
      </c>
      <c r="B14" s="102">
        <f>B12+B13</f>
        <v/>
      </c>
      <c r="C14" s="102">
        <f>C12+C13</f>
        <v/>
      </c>
      <c r="D14" s="102">
        <f>D12+D13</f>
        <v/>
      </c>
      <c r="E14" s="102">
        <f>E12+E13</f>
        <v/>
      </c>
      <c r="F14" s="102">
        <f>F12+F13</f>
        <v/>
      </c>
      <c r="G14" s="102">
        <f>G12+G13</f>
        <v/>
      </c>
      <c r="H14" s="102">
        <f>H12+H13</f>
        <v/>
      </c>
      <c r="I14" s="102">
        <f>I12+I13</f>
        <v/>
      </c>
      <c r="J14" s="102">
        <f>J12+J13</f>
        <v/>
      </c>
      <c r="K14" s="102">
        <f>K12+K13</f>
        <v/>
      </c>
      <c r="L14" s="102">
        <f>L12+L13</f>
        <v/>
      </c>
      <c r="M14" s="102">
        <f>M12+M13</f>
        <v/>
      </c>
      <c r="N14" s="102">
        <f>N12+N13</f>
        <v/>
      </c>
      <c r="O14" s="102">
        <f>O12+O13</f>
        <v/>
      </c>
      <c r="P14" s="102">
        <f>P12+P13</f>
        <v/>
      </c>
      <c r="Q14" s="102">
        <f>Q12+Q13</f>
        <v/>
      </c>
      <c r="R14" s="102">
        <f>R12+R13</f>
        <v/>
      </c>
      <c r="S14" s="102">
        <f>S12+S13</f>
        <v/>
      </c>
      <c r="T14" s="102">
        <f>T12+T13</f>
        <v/>
      </c>
      <c r="U14" s="102">
        <f>U12+U13</f>
        <v/>
      </c>
      <c r="V14" s="102">
        <f>V12+V13</f>
        <v/>
      </c>
      <c r="W14" s="102">
        <f>W12+W13</f>
        <v/>
      </c>
      <c r="X14" s="102">
        <f>X12+X13</f>
        <v/>
      </c>
      <c r="Y14" s="102">
        <f>Y12+Y13</f>
        <v/>
      </c>
      <c r="Z14" s="102">
        <f>Z12+Z13</f>
        <v/>
      </c>
      <c r="AA14" s="102">
        <f>AA12+AA13</f>
        <v/>
      </c>
      <c r="AB14" s="102">
        <f>AB12+AB13</f>
        <v/>
      </c>
      <c r="AC14" s="102">
        <f>AC12+AC13</f>
        <v/>
      </c>
      <c r="AD14" s="102">
        <f>AD12+AD13</f>
        <v/>
      </c>
      <c r="AE14" s="102">
        <f>AE12+AE13</f>
        <v/>
      </c>
      <c r="AF14" s="102">
        <f>AF12+AF13</f>
        <v/>
      </c>
      <c r="AG14" s="102">
        <f>AG12+AG13</f>
        <v/>
      </c>
      <c r="AH14" s="102">
        <f>AH12+AH13</f>
        <v/>
      </c>
      <c r="AI14" s="102">
        <f>AI12+AI13</f>
        <v/>
      </c>
      <c r="AJ14" s="102">
        <f>AJ12+AJ13</f>
        <v/>
      </c>
      <c r="AK14" s="102">
        <f>AK12+AK13</f>
        <v/>
      </c>
      <c r="AL14" s="102">
        <f>SUM(B14:AK14)</f>
        <v/>
      </c>
    </row>
    <row r="16" ht="18" customHeight="1" s="67">
      <c r="A16" s="85" t="inlineStr">
        <is>
          <t>Profitability</t>
        </is>
      </c>
      <c r="B16" s="86" t="n"/>
      <c r="C16" s="86" t="n"/>
      <c r="D16" s="86" t="n"/>
      <c r="E16" s="86" t="n"/>
      <c r="F16" s="86" t="n"/>
      <c r="G16" s="86" t="n"/>
      <c r="H16" s="86" t="n"/>
      <c r="I16" s="86" t="n"/>
      <c r="J16" s="86" t="n"/>
      <c r="K16" s="86" t="n"/>
      <c r="L16" s="86" t="n"/>
      <c r="M16" s="86" t="n"/>
      <c r="N16" s="86" t="n"/>
      <c r="O16" s="86" t="n"/>
      <c r="P16" s="86" t="n"/>
      <c r="Q16" s="86" t="n"/>
      <c r="R16" s="86" t="n"/>
      <c r="S16" s="86" t="n"/>
      <c r="T16" s="86" t="n"/>
      <c r="U16" s="86" t="n"/>
      <c r="V16" s="86" t="n"/>
      <c r="W16" s="86" t="n"/>
      <c r="X16" s="86" t="n"/>
      <c r="Y16" s="86" t="n"/>
      <c r="Z16" s="86" t="n"/>
      <c r="AA16" s="86" t="n"/>
      <c r="AB16" s="86" t="n"/>
      <c r="AC16" s="86" t="n"/>
      <c r="AD16" s="86" t="n"/>
      <c r="AE16" s="86" t="n"/>
      <c r="AF16" s="86" t="n"/>
      <c r="AG16" s="86" t="n"/>
      <c r="AH16" s="86" t="n"/>
      <c r="AI16" s="86" t="n"/>
      <c r="AJ16" s="86" t="n"/>
      <c r="AK16" s="86" t="n"/>
      <c r="AL16" s="86" t="n"/>
    </row>
    <row r="17" ht="15" customHeight="1" s="67">
      <c r="A17" s="78" t="inlineStr">
        <is>
          <t>EBITDA</t>
        </is>
      </c>
      <c r="B17" s="102">
        <f>B8+B14</f>
        <v/>
      </c>
      <c r="C17" s="102">
        <f>C8+C14</f>
        <v/>
      </c>
      <c r="D17" s="102">
        <f>D8+D14</f>
        <v/>
      </c>
      <c r="E17" s="102">
        <f>E8+E14</f>
        <v/>
      </c>
      <c r="F17" s="102">
        <f>F8+F14</f>
        <v/>
      </c>
      <c r="G17" s="102">
        <f>G8+G14</f>
        <v/>
      </c>
      <c r="H17" s="102">
        <f>H8+H14</f>
        <v/>
      </c>
      <c r="I17" s="102">
        <f>I8+I14</f>
        <v/>
      </c>
      <c r="J17" s="102">
        <f>J8+J14</f>
        <v/>
      </c>
      <c r="K17" s="102">
        <f>K8+K14</f>
        <v/>
      </c>
      <c r="L17" s="102">
        <f>L8+L14</f>
        <v/>
      </c>
      <c r="M17" s="102">
        <f>M8+M14</f>
        <v/>
      </c>
      <c r="N17" s="102">
        <f>N8+N14</f>
        <v/>
      </c>
      <c r="O17" s="102">
        <f>O8+O14</f>
        <v/>
      </c>
      <c r="P17" s="102">
        <f>P8+P14</f>
        <v/>
      </c>
      <c r="Q17" s="102">
        <f>Q8+Q14</f>
        <v/>
      </c>
      <c r="R17" s="102">
        <f>R8+R14</f>
        <v/>
      </c>
      <c r="S17" s="102">
        <f>S8+S14</f>
        <v/>
      </c>
      <c r="T17" s="102">
        <f>T8+T14</f>
        <v/>
      </c>
      <c r="U17" s="102">
        <f>U8+U14</f>
        <v/>
      </c>
      <c r="V17" s="102">
        <f>V8+V14</f>
        <v/>
      </c>
      <c r="W17" s="102">
        <f>W8+W14</f>
        <v/>
      </c>
      <c r="X17" s="102">
        <f>X8+X14</f>
        <v/>
      </c>
      <c r="Y17" s="102">
        <f>Y8+Y14</f>
        <v/>
      </c>
      <c r="Z17" s="102">
        <f>Z8+Z14</f>
        <v/>
      </c>
      <c r="AA17" s="102">
        <f>AA8+AA14</f>
        <v/>
      </c>
      <c r="AB17" s="102">
        <f>AB8+AB14</f>
        <v/>
      </c>
      <c r="AC17" s="102">
        <f>AC8+AC14</f>
        <v/>
      </c>
      <c r="AD17" s="102">
        <f>AD8+AD14</f>
        <v/>
      </c>
      <c r="AE17" s="102">
        <f>AE8+AE14</f>
        <v/>
      </c>
      <c r="AF17" s="102">
        <f>AF8+AF14</f>
        <v/>
      </c>
      <c r="AG17" s="102">
        <f>AG8+AG14</f>
        <v/>
      </c>
      <c r="AH17" s="102">
        <f>AH8+AH14</f>
        <v/>
      </c>
      <c r="AI17" s="102">
        <f>AI8+AI14</f>
        <v/>
      </c>
      <c r="AJ17" s="102">
        <f>AJ8+AJ14</f>
        <v/>
      </c>
      <c r="AK17" s="102">
        <f>AK8+AK14</f>
        <v/>
      </c>
      <c r="AL17" s="102">
        <f>SUM(B17:AK17)</f>
        <v/>
      </c>
    </row>
    <row r="18" ht="15" customHeight="1" s="67">
      <c r="A18" s="76" t="inlineStr">
        <is>
          <t>EBITDA margin %</t>
        </is>
      </c>
      <c r="B18" s="107">
        <f>IFERROR(B17/B6,0)</f>
        <v/>
      </c>
      <c r="C18" s="107">
        <f>IFERROR(C17/C6,0)</f>
        <v/>
      </c>
      <c r="D18" s="107">
        <f>IFERROR(D17/D6,0)</f>
        <v/>
      </c>
      <c r="E18" s="107">
        <f>IFERROR(E17/E6,0)</f>
        <v/>
      </c>
      <c r="F18" s="107">
        <f>IFERROR(F17/F6,0)</f>
        <v/>
      </c>
      <c r="G18" s="107">
        <f>IFERROR(G17/G6,0)</f>
        <v/>
      </c>
      <c r="H18" s="107">
        <f>IFERROR(H17/H6,0)</f>
        <v/>
      </c>
      <c r="I18" s="107">
        <f>IFERROR(I17/I6,0)</f>
        <v/>
      </c>
      <c r="J18" s="107">
        <f>IFERROR(J17/J6,0)</f>
        <v/>
      </c>
      <c r="K18" s="107">
        <f>IFERROR(K17/K6,0)</f>
        <v/>
      </c>
      <c r="L18" s="107">
        <f>IFERROR(L17/L6,0)</f>
        <v/>
      </c>
      <c r="M18" s="107">
        <f>IFERROR(M17/M6,0)</f>
        <v/>
      </c>
      <c r="N18" s="107">
        <f>IFERROR(N17/N6,0)</f>
        <v/>
      </c>
      <c r="O18" s="107">
        <f>IFERROR(O17/O6,0)</f>
        <v/>
      </c>
      <c r="P18" s="107">
        <f>IFERROR(P17/P6,0)</f>
        <v/>
      </c>
      <c r="Q18" s="107">
        <f>IFERROR(Q17/Q6,0)</f>
        <v/>
      </c>
      <c r="R18" s="107">
        <f>IFERROR(R17/R6,0)</f>
        <v/>
      </c>
      <c r="S18" s="107">
        <f>IFERROR(S17/S6,0)</f>
        <v/>
      </c>
      <c r="T18" s="107">
        <f>IFERROR(T17/T6,0)</f>
        <v/>
      </c>
      <c r="U18" s="107">
        <f>IFERROR(U17/U6,0)</f>
        <v/>
      </c>
      <c r="V18" s="107">
        <f>IFERROR(V17/V6,0)</f>
        <v/>
      </c>
      <c r="W18" s="107">
        <f>IFERROR(W17/W6,0)</f>
        <v/>
      </c>
      <c r="X18" s="107">
        <f>IFERROR(X17/X6,0)</f>
        <v/>
      </c>
      <c r="Y18" s="107">
        <f>IFERROR(Y17/Y6,0)</f>
        <v/>
      </c>
      <c r="Z18" s="107">
        <f>IFERROR(Z17/Z6,0)</f>
        <v/>
      </c>
      <c r="AA18" s="107">
        <f>IFERROR(AA17/AA6,0)</f>
        <v/>
      </c>
      <c r="AB18" s="107">
        <f>IFERROR(AB17/AB6,0)</f>
        <v/>
      </c>
      <c r="AC18" s="107">
        <f>IFERROR(AC17/AC6,0)</f>
        <v/>
      </c>
      <c r="AD18" s="107">
        <f>IFERROR(AD17/AD6,0)</f>
        <v/>
      </c>
      <c r="AE18" s="107">
        <f>IFERROR(AE17/AE6,0)</f>
        <v/>
      </c>
      <c r="AF18" s="107">
        <f>IFERROR(AF17/AF6,0)</f>
        <v/>
      </c>
      <c r="AG18" s="107">
        <f>IFERROR(AG17/AG6,0)</f>
        <v/>
      </c>
      <c r="AH18" s="107">
        <f>IFERROR(AH17/AH6,0)</f>
        <v/>
      </c>
      <c r="AI18" s="107">
        <f>IFERROR(AI17/AI6,0)</f>
        <v/>
      </c>
      <c r="AJ18" s="107">
        <f>IFERROR(AJ17/AJ6,0)</f>
        <v/>
      </c>
      <c r="AK18" s="107">
        <f>IFERROR(AK17/AK6,0)</f>
        <v/>
      </c>
      <c r="AL18" s="107">
        <f>AVERAGE(B18:AK18)</f>
        <v/>
      </c>
    </row>
    <row r="19" ht="15" customHeight="1" s="67">
      <c r="A19" s="76" t="inlineStr">
        <is>
          <t>(-) D&amp;A</t>
        </is>
      </c>
      <c r="B19" s="100">
        <f>-'4. OpEx'!B30</f>
        <v/>
      </c>
      <c r="C19" s="100">
        <f>-'4. OpEx'!C30</f>
        <v/>
      </c>
      <c r="D19" s="100">
        <f>-'4. OpEx'!D30</f>
        <v/>
      </c>
      <c r="E19" s="100">
        <f>-'4. OpEx'!E30</f>
        <v/>
      </c>
      <c r="F19" s="100">
        <f>-'4. OpEx'!F30</f>
        <v/>
      </c>
      <c r="G19" s="100">
        <f>-'4. OpEx'!G30</f>
        <v/>
      </c>
      <c r="H19" s="100">
        <f>-'4. OpEx'!H30</f>
        <v/>
      </c>
      <c r="I19" s="100">
        <f>-'4. OpEx'!I30</f>
        <v/>
      </c>
      <c r="J19" s="100">
        <f>-'4. OpEx'!J30</f>
        <v/>
      </c>
      <c r="K19" s="100">
        <f>-'4. OpEx'!K30</f>
        <v/>
      </c>
      <c r="L19" s="100">
        <f>-'4. OpEx'!L30</f>
        <v/>
      </c>
      <c r="M19" s="100">
        <f>-'4. OpEx'!M30</f>
        <v/>
      </c>
      <c r="N19" s="100">
        <f>-'4. OpEx'!N30</f>
        <v/>
      </c>
      <c r="O19" s="100">
        <f>-'4. OpEx'!O30</f>
        <v/>
      </c>
      <c r="P19" s="100">
        <f>-'4. OpEx'!P30</f>
        <v/>
      </c>
      <c r="Q19" s="100">
        <f>-'4. OpEx'!Q30</f>
        <v/>
      </c>
      <c r="R19" s="100">
        <f>-'4. OpEx'!R30</f>
        <v/>
      </c>
      <c r="S19" s="100">
        <f>-'4. OpEx'!S30</f>
        <v/>
      </c>
      <c r="T19" s="100">
        <f>-'4. OpEx'!T30</f>
        <v/>
      </c>
      <c r="U19" s="100">
        <f>-'4. OpEx'!U30</f>
        <v/>
      </c>
      <c r="V19" s="100">
        <f>-'4. OpEx'!V30</f>
        <v/>
      </c>
      <c r="W19" s="100">
        <f>-'4. OpEx'!W30</f>
        <v/>
      </c>
      <c r="X19" s="100">
        <f>-'4. OpEx'!X30</f>
        <v/>
      </c>
      <c r="Y19" s="100">
        <f>-'4. OpEx'!Y30</f>
        <v/>
      </c>
      <c r="Z19" s="100">
        <f>-'4. OpEx'!Z30</f>
        <v/>
      </c>
      <c r="AA19" s="100">
        <f>-'4. OpEx'!AA30</f>
        <v/>
      </c>
      <c r="AB19" s="100">
        <f>-'4. OpEx'!AB30</f>
        <v/>
      </c>
      <c r="AC19" s="100">
        <f>-'4. OpEx'!AC30</f>
        <v/>
      </c>
      <c r="AD19" s="100">
        <f>-'4. OpEx'!AD30</f>
        <v/>
      </c>
      <c r="AE19" s="100">
        <f>-'4. OpEx'!AE30</f>
        <v/>
      </c>
      <c r="AF19" s="100">
        <f>-'4. OpEx'!AF30</f>
        <v/>
      </c>
      <c r="AG19" s="100">
        <f>-'4. OpEx'!AG30</f>
        <v/>
      </c>
      <c r="AH19" s="100">
        <f>-'4. OpEx'!AH30</f>
        <v/>
      </c>
      <c r="AI19" s="100">
        <f>-'4. OpEx'!AI30</f>
        <v/>
      </c>
      <c r="AJ19" s="100">
        <f>-'4. OpEx'!AJ30</f>
        <v/>
      </c>
      <c r="AK19" s="100">
        <f>-'4. OpEx'!AK30</f>
        <v/>
      </c>
      <c r="AL19" s="100">
        <f>SUM(B19:AK19)</f>
        <v/>
      </c>
    </row>
    <row r="20" ht="15" customHeight="1" s="67">
      <c r="A20" s="78" t="inlineStr">
        <is>
          <t>EBIT</t>
        </is>
      </c>
      <c r="B20" s="102">
        <f>B17+B19</f>
        <v/>
      </c>
      <c r="C20" s="102">
        <f>C17+C19</f>
        <v/>
      </c>
      <c r="D20" s="102">
        <f>D17+D19</f>
        <v/>
      </c>
      <c r="E20" s="102">
        <f>E17+E19</f>
        <v/>
      </c>
      <c r="F20" s="102">
        <f>F17+F19</f>
        <v/>
      </c>
      <c r="G20" s="102">
        <f>G17+G19</f>
        <v/>
      </c>
      <c r="H20" s="102">
        <f>H17+H19</f>
        <v/>
      </c>
      <c r="I20" s="102">
        <f>I17+I19</f>
        <v/>
      </c>
      <c r="J20" s="102">
        <f>J17+J19</f>
        <v/>
      </c>
      <c r="K20" s="102">
        <f>K17+K19</f>
        <v/>
      </c>
      <c r="L20" s="102">
        <f>L17+L19</f>
        <v/>
      </c>
      <c r="M20" s="102">
        <f>M17+M19</f>
        <v/>
      </c>
      <c r="N20" s="102">
        <f>N17+N19</f>
        <v/>
      </c>
      <c r="O20" s="102">
        <f>O17+O19</f>
        <v/>
      </c>
      <c r="P20" s="102">
        <f>P17+P19</f>
        <v/>
      </c>
      <c r="Q20" s="102">
        <f>Q17+Q19</f>
        <v/>
      </c>
      <c r="R20" s="102">
        <f>R17+R19</f>
        <v/>
      </c>
      <c r="S20" s="102">
        <f>S17+S19</f>
        <v/>
      </c>
      <c r="T20" s="102">
        <f>T17+T19</f>
        <v/>
      </c>
      <c r="U20" s="102">
        <f>U17+U19</f>
        <v/>
      </c>
      <c r="V20" s="102">
        <f>V17+V19</f>
        <v/>
      </c>
      <c r="W20" s="102">
        <f>W17+W19</f>
        <v/>
      </c>
      <c r="X20" s="102">
        <f>X17+X19</f>
        <v/>
      </c>
      <c r="Y20" s="102">
        <f>Y17+Y19</f>
        <v/>
      </c>
      <c r="Z20" s="102">
        <f>Z17+Z19</f>
        <v/>
      </c>
      <c r="AA20" s="102">
        <f>AA17+AA19</f>
        <v/>
      </c>
      <c r="AB20" s="102">
        <f>AB17+AB19</f>
        <v/>
      </c>
      <c r="AC20" s="102">
        <f>AC17+AC19</f>
        <v/>
      </c>
      <c r="AD20" s="102">
        <f>AD17+AD19</f>
        <v/>
      </c>
      <c r="AE20" s="102">
        <f>AE17+AE19</f>
        <v/>
      </c>
      <c r="AF20" s="102">
        <f>AF17+AF19</f>
        <v/>
      </c>
      <c r="AG20" s="102">
        <f>AG17+AG19</f>
        <v/>
      </c>
      <c r="AH20" s="102">
        <f>AH17+AH19</f>
        <v/>
      </c>
      <c r="AI20" s="102">
        <f>AI17+AI19</f>
        <v/>
      </c>
      <c r="AJ20" s="102">
        <f>AJ17+AJ19</f>
        <v/>
      </c>
      <c r="AK20" s="102">
        <f>AK17+AK19</f>
        <v/>
      </c>
      <c r="AL20" s="102">
        <f>SUM(B20:AK20)</f>
        <v/>
      </c>
    </row>
    <row r="21" ht="15" customHeight="1" s="67">
      <c r="A21" s="76" t="inlineStr">
        <is>
          <t>(-) Interest expense</t>
        </is>
      </c>
      <c r="B21" s="103">
        <f>0</f>
        <v/>
      </c>
      <c r="C21" s="103">
        <f>0</f>
        <v/>
      </c>
      <c r="D21" s="103">
        <f>0</f>
        <v/>
      </c>
      <c r="E21" s="103">
        <f>0</f>
        <v/>
      </c>
      <c r="F21" s="103">
        <f>0</f>
        <v/>
      </c>
      <c r="G21" s="103">
        <f>0</f>
        <v/>
      </c>
      <c r="H21" s="103">
        <f>0</f>
        <v/>
      </c>
      <c r="I21" s="103">
        <f>0</f>
        <v/>
      </c>
      <c r="J21" s="103">
        <f>0</f>
        <v/>
      </c>
      <c r="K21" s="103">
        <f>0</f>
        <v/>
      </c>
      <c r="L21" s="103">
        <f>0</f>
        <v/>
      </c>
      <c r="M21" s="103">
        <f>0</f>
        <v/>
      </c>
      <c r="N21" s="103">
        <f>0</f>
        <v/>
      </c>
      <c r="O21" s="103">
        <f>0</f>
        <v/>
      </c>
      <c r="P21" s="103">
        <f>0</f>
        <v/>
      </c>
      <c r="Q21" s="103">
        <f>0</f>
        <v/>
      </c>
      <c r="R21" s="103">
        <f>0</f>
        <v/>
      </c>
      <c r="S21" s="103">
        <f>0</f>
        <v/>
      </c>
      <c r="T21" s="103">
        <f>0</f>
        <v/>
      </c>
      <c r="U21" s="103">
        <f>0</f>
        <v/>
      </c>
      <c r="V21" s="103">
        <f>0</f>
        <v/>
      </c>
      <c r="W21" s="103">
        <f>0</f>
        <v/>
      </c>
      <c r="X21" s="103">
        <f>0</f>
        <v/>
      </c>
      <c r="Y21" s="103">
        <f>0</f>
        <v/>
      </c>
      <c r="Z21" s="103">
        <f>0</f>
        <v/>
      </c>
      <c r="AA21" s="103">
        <f>0</f>
        <v/>
      </c>
      <c r="AB21" s="103">
        <f>0</f>
        <v/>
      </c>
      <c r="AC21" s="103">
        <f>0</f>
        <v/>
      </c>
      <c r="AD21" s="103">
        <f>0</f>
        <v/>
      </c>
      <c r="AE21" s="103">
        <f>0</f>
        <v/>
      </c>
      <c r="AF21" s="103">
        <f>0</f>
        <v/>
      </c>
      <c r="AG21" s="103">
        <f>0</f>
        <v/>
      </c>
      <c r="AH21" s="103">
        <f>0</f>
        <v/>
      </c>
      <c r="AI21" s="103">
        <f>0</f>
        <v/>
      </c>
      <c r="AJ21" s="103">
        <f>0</f>
        <v/>
      </c>
      <c r="AK21" s="103">
        <f>0</f>
        <v/>
      </c>
      <c r="AL21" s="103">
        <f>SUM(B21:AK21)</f>
        <v/>
      </c>
    </row>
    <row r="22" ht="15" customHeight="1" s="67">
      <c r="A22" s="78" t="inlineStr">
        <is>
          <t>Pretax income</t>
        </is>
      </c>
      <c r="B22" s="102">
        <f>B20+B21</f>
        <v/>
      </c>
      <c r="C22" s="102">
        <f>C20+C21</f>
        <v/>
      </c>
      <c r="D22" s="102">
        <f>D20+D21</f>
        <v/>
      </c>
      <c r="E22" s="102">
        <f>E20+E21</f>
        <v/>
      </c>
      <c r="F22" s="102">
        <f>F20+F21</f>
        <v/>
      </c>
      <c r="G22" s="102">
        <f>G20+G21</f>
        <v/>
      </c>
      <c r="H22" s="102">
        <f>H20+H21</f>
        <v/>
      </c>
      <c r="I22" s="102">
        <f>I20+I21</f>
        <v/>
      </c>
      <c r="J22" s="102">
        <f>J20+J21</f>
        <v/>
      </c>
      <c r="K22" s="102">
        <f>K20+K21</f>
        <v/>
      </c>
      <c r="L22" s="102">
        <f>L20+L21</f>
        <v/>
      </c>
      <c r="M22" s="102">
        <f>M20+M21</f>
        <v/>
      </c>
      <c r="N22" s="102">
        <f>N20+N21</f>
        <v/>
      </c>
      <c r="O22" s="102">
        <f>O20+O21</f>
        <v/>
      </c>
      <c r="P22" s="102">
        <f>P20+P21</f>
        <v/>
      </c>
      <c r="Q22" s="102">
        <f>Q20+Q21</f>
        <v/>
      </c>
      <c r="R22" s="102">
        <f>R20+R21</f>
        <v/>
      </c>
      <c r="S22" s="102">
        <f>S20+S21</f>
        <v/>
      </c>
      <c r="T22" s="102">
        <f>T20+T21</f>
        <v/>
      </c>
      <c r="U22" s="102">
        <f>U20+U21</f>
        <v/>
      </c>
      <c r="V22" s="102">
        <f>V20+V21</f>
        <v/>
      </c>
      <c r="W22" s="102">
        <f>W20+W21</f>
        <v/>
      </c>
      <c r="X22" s="102">
        <f>X20+X21</f>
        <v/>
      </c>
      <c r="Y22" s="102">
        <f>Y20+Y21</f>
        <v/>
      </c>
      <c r="Z22" s="102">
        <f>Z20+Z21</f>
        <v/>
      </c>
      <c r="AA22" s="102">
        <f>AA20+AA21</f>
        <v/>
      </c>
      <c r="AB22" s="102">
        <f>AB20+AB21</f>
        <v/>
      </c>
      <c r="AC22" s="102">
        <f>AC20+AC21</f>
        <v/>
      </c>
      <c r="AD22" s="102">
        <f>AD20+AD21</f>
        <v/>
      </c>
      <c r="AE22" s="102">
        <f>AE20+AE21</f>
        <v/>
      </c>
      <c r="AF22" s="102">
        <f>AF20+AF21</f>
        <v/>
      </c>
      <c r="AG22" s="102">
        <f>AG20+AG21</f>
        <v/>
      </c>
      <c r="AH22" s="102">
        <f>AH20+AH21</f>
        <v/>
      </c>
      <c r="AI22" s="102">
        <f>AI20+AI21</f>
        <v/>
      </c>
      <c r="AJ22" s="102">
        <f>AJ20+AJ21</f>
        <v/>
      </c>
      <c r="AK22" s="102">
        <f>AK20+AK21</f>
        <v/>
      </c>
      <c r="AL22" s="102">
        <f>SUM(B22:AK22)</f>
        <v/>
      </c>
    </row>
    <row r="23" ht="15" customHeight="1" s="67">
      <c r="A23" s="76" t="inlineStr">
        <is>
          <t>(-) Income tax</t>
        </is>
      </c>
      <c r="B23" s="100">
        <f>-MAX(0,B22*'2. Assumptions'!$B$16)</f>
        <v/>
      </c>
      <c r="C23" s="100">
        <f>-MAX(0,C22*'2. Assumptions'!$B$16)</f>
        <v/>
      </c>
      <c r="D23" s="100">
        <f>-MAX(0,D22*'2. Assumptions'!$B$16)</f>
        <v/>
      </c>
      <c r="E23" s="100">
        <f>-MAX(0,E22*'2. Assumptions'!$B$16)</f>
        <v/>
      </c>
      <c r="F23" s="100">
        <f>-MAX(0,F22*'2. Assumptions'!$B$16)</f>
        <v/>
      </c>
      <c r="G23" s="100">
        <f>-MAX(0,G22*'2. Assumptions'!$B$16)</f>
        <v/>
      </c>
      <c r="H23" s="100">
        <f>-MAX(0,H22*'2. Assumptions'!$B$16)</f>
        <v/>
      </c>
      <c r="I23" s="100">
        <f>-MAX(0,I22*'2. Assumptions'!$B$16)</f>
        <v/>
      </c>
      <c r="J23" s="100">
        <f>-MAX(0,J22*'2. Assumptions'!$B$16)</f>
        <v/>
      </c>
      <c r="K23" s="100">
        <f>-MAX(0,K22*'2. Assumptions'!$B$16)</f>
        <v/>
      </c>
      <c r="L23" s="100">
        <f>-MAX(0,L22*'2. Assumptions'!$B$16)</f>
        <v/>
      </c>
      <c r="M23" s="100">
        <f>-MAX(0,M22*'2. Assumptions'!$B$16)</f>
        <v/>
      </c>
      <c r="N23" s="100">
        <f>-MAX(0,N22*'2. Assumptions'!$B$16)</f>
        <v/>
      </c>
      <c r="O23" s="100">
        <f>-MAX(0,O22*'2. Assumptions'!$B$16)</f>
        <v/>
      </c>
      <c r="P23" s="100">
        <f>-MAX(0,P22*'2. Assumptions'!$B$16)</f>
        <v/>
      </c>
      <c r="Q23" s="100">
        <f>-MAX(0,Q22*'2. Assumptions'!$B$16)</f>
        <v/>
      </c>
      <c r="R23" s="100">
        <f>-MAX(0,R22*'2. Assumptions'!$B$16)</f>
        <v/>
      </c>
      <c r="S23" s="100">
        <f>-MAX(0,S22*'2. Assumptions'!$B$16)</f>
        <v/>
      </c>
      <c r="T23" s="100">
        <f>-MAX(0,T22*'2. Assumptions'!$B$16)</f>
        <v/>
      </c>
      <c r="U23" s="100">
        <f>-MAX(0,U22*'2. Assumptions'!$B$16)</f>
        <v/>
      </c>
      <c r="V23" s="100">
        <f>-MAX(0,V22*'2. Assumptions'!$B$16)</f>
        <v/>
      </c>
      <c r="W23" s="100">
        <f>-MAX(0,W22*'2. Assumptions'!$B$16)</f>
        <v/>
      </c>
      <c r="X23" s="100">
        <f>-MAX(0,X22*'2. Assumptions'!$B$16)</f>
        <v/>
      </c>
      <c r="Y23" s="100">
        <f>-MAX(0,Y22*'2. Assumptions'!$B$16)</f>
        <v/>
      </c>
      <c r="Z23" s="100">
        <f>-MAX(0,Z22*'2. Assumptions'!$B$16)</f>
        <v/>
      </c>
      <c r="AA23" s="100">
        <f>-MAX(0,AA22*'2. Assumptions'!$B$16)</f>
        <v/>
      </c>
      <c r="AB23" s="100">
        <f>-MAX(0,AB22*'2. Assumptions'!$B$16)</f>
        <v/>
      </c>
      <c r="AC23" s="100">
        <f>-MAX(0,AC22*'2. Assumptions'!$B$16)</f>
        <v/>
      </c>
      <c r="AD23" s="100">
        <f>-MAX(0,AD22*'2. Assumptions'!$B$16)</f>
        <v/>
      </c>
      <c r="AE23" s="100">
        <f>-MAX(0,AE22*'2. Assumptions'!$B$16)</f>
        <v/>
      </c>
      <c r="AF23" s="100">
        <f>-MAX(0,AF22*'2. Assumptions'!$B$16)</f>
        <v/>
      </c>
      <c r="AG23" s="100">
        <f>-MAX(0,AG22*'2. Assumptions'!$B$16)</f>
        <v/>
      </c>
      <c r="AH23" s="100">
        <f>-MAX(0,AH22*'2. Assumptions'!$B$16)</f>
        <v/>
      </c>
      <c r="AI23" s="100">
        <f>-MAX(0,AI22*'2. Assumptions'!$B$16)</f>
        <v/>
      </c>
      <c r="AJ23" s="100">
        <f>-MAX(0,AJ22*'2. Assumptions'!$B$16)</f>
        <v/>
      </c>
      <c r="AK23" s="100">
        <f>-MAX(0,AK22*'2. Assumptions'!$B$16)</f>
        <v/>
      </c>
      <c r="AL23" s="100">
        <f>SUM(B23:AK23)</f>
        <v/>
      </c>
    </row>
    <row r="24" ht="15" customHeight="1" s="67">
      <c r="A24" s="78" t="inlineStr">
        <is>
          <t>Net income</t>
        </is>
      </c>
      <c r="B24" s="102">
        <f>B22+B23</f>
        <v/>
      </c>
      <c r="C24" s="102">
        <f>C22+C23</f>
        <v/>
      </c>
      <c r="D24" s="102">
        <f>D22+D23</f>
        <v/>
      </c>
      <c r="E24" s="102">
        <f>E22+E23</f>
        <v/>
      </c>
      <c r="F24" s="102">
        <f>F22+F23</f>
        <v/>
      </c>
      <c r="G24" s="102">
        <f>G22+G23</f>
        <v/>
      </c>
      <c r="H24" s="102">
        <f>H22+H23</f>
        <v/>
      </c>
      <c r="I24" s="102">
        <f>I22+I23</f>
        <v/>
      </c>
      <c r="J24" s="102">
        <f>J22+J23</f>
        <v/>
      </c>
      <c r="K24" s="102">
        <f>K22+K23</f>
        <v/>
      </c>
      <c r="L24" s="102">
        <f>L22+L23</f>
        <v/>
      </c>
      <c r="M24" s="102">
        <f>M22+M23</f>
        <v/>
      </c>
      <c r="N24" s="102">
        <f>N22+N23</f>
        <v/>
      </c>
      <c r="O24" s="102">
        <f>O22+O23</f>
        <v/>
      </c>
      <c r="P24" s="102">
        <f>P22+P23</f>
        <v/>
      </c>
      <c r="Q24" s="102">
        <f>Q22+Q23</f>
        <v/>
      </c>
      <c r="R24" s="102">
        <f>R22+R23</f>
        <v/>
      </c>
      <c r="S24" s="102">
        <f>S22+S23</f>
        <v/>
      </c>
      <c r="T24" s="102">
        <f>T22+T23</f>
        <v/>
      </c>
      <c r="U24" s="102">
        <f>U22+U23</f>
        <v/>
      </c>
      <c r="V24" s="102">
        <f>V22+V23</f>
        <v/>
      </c>
      <c r="W24" s="102">
        <f>W22+W23</f>
        <v/>
      </c>
      <c r="X24" s="102">
        <f>X22+X23</f>
        <v/>
      </c>
      <c r="Y24" s="102">
        <f>Y22+Y23</f>
        <v/>
      </c>
      <c r="Z24" s="102">
        <f>Z22+Z23</f>
        <v/>
      </c>
      <c r="AA24" s="102">
        <f>AA22+AA23</f>
        <v/>
      </c>
      <c r="AB24" s="102">
        <f>AB22+AB23</f>
        <v/>
      </c>
      <c r="AC24" s="102">
        <f>AC22+AC23</f>
        <v/>
      </c>
      <c r="AD24" s="102">
        <f>AD22+AD23</f>
        <v/>
      </c>
      <c r="AE24" s="102">
        <f>AE22+AE23</f>
        <v/>
      </c>
      <c r="AF24" s="102">
        <f>AF22+AF23</f>
        <v/>
      </c>
      <c r="AG24" s="102">
        <f>AG22+AG23</f>
        <v/>
      </c>
      <c r="AH24" s="102">
        <f>AH22+AH23</f>
        <v/>
      </c>
      <c r="AI24" s="102">
        <f>AI22+AI23</f>
        <v/>
      </c>
      <c r="AJ24" s="102">
        <f>AJ22+AJ23</f>
        <v/>
      </c>
      <c r="AK24" s="102">
        <f>AK22+AK23</f>
        <v/>
      </c>
      <c r="AL24" s="102">
        <f>SUM(B24:AK24)</f>
        <v/>
      </c>
    </row>
    <row r="25" ht="15" customHeight="1" s="67">
      <c r="A25" s="76" t="inlineStr">
        <is>
          <t>Net income margin %</t>
        </is>
      </c>
      <c r="B25" s="107">
        <f>IFERROR(B24/B6,0)</f>
        <v/>
      </c>
      <c r="C25" s="107">
        <f>IFERROR(C24/C6,0)</f>
        <v/>
      </c>
      <c r="D25" s="107">
        <f>IFERROR(D24/D6,0)</f>
        <v/>
      </c>
      <c r="E25" s="107">
        <f>IFERROR(E24/E6,0)</f>
        <v/>
      </c>
      <c r="F25" s="107">
        <f>IFERROR(F24/F6,0)</f>
        <v/>
      </c>
      <c r="G25" s="107">
        <f>IFERROR(G24/G6,0)</f>
        <v/>
      </c>
      <c r="H25" s="107">
        <f>IFERROR(H24/H6,0)</f>
        <v/>
      </c>
      <c r="I25" s="107">
        <f>IFERROR(I24/I6,0)</f>
        <v/>
      </c>
      <c r="J25" s="107">
        <f>IFERROR(J24/J6,0)</f>
        <v/>
      </c>
      <c r="K25" s="107">
        <f>IFERROR(K24/K6,0)</f>
        <v/>
      </c>
      <c r="L25" s="107">
        <f>IFERROR(L24/L6,0)</f>
        <v/>
      </c>
      <c r="M25" s="107">
        <f>IFERROR(M24/M6,0)</f>
        <v/>
      </c>
      <c r="N25" s="107">
        <f>IFERROR(N24/N6,0)</f>
        <v/>
      </c>
      <c r="O25" s="107">
        <f>IFERROR(O24/O6,0)</f>
        <v/>
      </c>
      <c r="P25" s="107">
        <f>IFERROR(P24/P6,0)</f>
        <v/>
      </c>
      <c r="Q25" s="107">
        <f>IFERROR(Q24/Q6,0)</f>
        <v/>
      </c>
      <c r="R25" s="107">
        <f>IFERROR(R24/R6,0)</f>
        <v/>
      </c>
      <c r="S25" s="107">
        <f>IFERROR(S24/S6,0)</f>
        <v/>
      </c>
      <c r="T25" s="107">
        <f>IFERROR(T24/T6,0)</f>
        <v/>
      </c>
      <c r="U25" s="107">
        <f>IFERROR(U24/U6,0)</f>
        <v/>
      </c>
      <c r="V25" s="107">
        <f>IFERROR(V24/V6,0)</f>
        <v/>
      </c>
      <c r="W25" s="107">
        <f>IFERROR(W24/W6,0)</f>
        <v/>
      </c>
      <c r="X25" s="107">
        <f>IFERROR(X24/X6,0)</f>
        <v/>
      </c>
      <c r="Y25" s="107">
        <f>IFERROR(Y24/Y6,0)</f>
        <v/>
      </c>
      <c r="Z25" s="107">
        <f>IFERROR(Z24/Z6,0)</f>
        <v/>
      </c>
      <c r="AA25" s="107">
        <f>IFERROR(AA24/AA6,0)</f>
        <v/>
      </c>
      <c r="AB25" s="107">
        <f>IFERROR(AB24/AB6,0)</f>
        <v/>
      </c>
      <c r="AC25" s="107">
        <f>IFERROR(AC24/AC6,0)</f>
        <v/>
      </c>
      <c r="AD25" s="107">
        <f>IFERROR(AD24/AD6,0)</f>
        <v/>
      </c>
      <c r="AE25" s="107">
        <f>IFERROR(AE24/AE6,0)</f>
        <v/>
      </c>
      <c r="AF25" s="107">
        <f>IFERROR(AF24/AF6,0)</f>
        <v/>
      </c>
      <c r="AG25" s="107">
        <f>IFERROR(AG24/AG6,0)</f>
        <v/>
      </c>
      <c r="AH25" s="107">
        <f>IFERROR(AH24/AH6,0)</f>
        <v/>
      </c>
      <c r="AI25" s="107">
        <f>IFERROR(AI24/AI6,0)</f>
        <v/>
      </c>
      <c r="AJ25" s="107">
        <f>IFERROR(AJ24/AJ6,0)</f>
        <v/>
      </c>
      <c r="AK25" s="107">
        <f>IFERROR(AK24/AK6,0)</f>
        <v/>
      </c>
      <c r="AL25" s="107">
        <f>AVERAGE(B25:AK25)</f>
        <v/>
      </c>
    </row>
  </sheetData>
  <sheetProtection selectLockedCells="0" selectUnlockedCells="0" sheet="1" objects="1" insertRows="1" insertHyperlinks="1" autoFilter="1" scenarios="1" formatColumns="1" deleteColumns="1" insertColumns="1" pivotTables="1" deleteRows="1" formatCells="1" formatRows="1" sort="1" password="D288"/>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6.xml><?xml version="1.0" encoding="utf-8"?>
<worksheet xmlns="http://schemas.openxmlformats.org/spreadsheetml/2006/main">
  <sheetPr filterMode="0">
    <outlinePr summaryBelow="1" summaryRight="1"/>
    <pageSetUpPr fitToPage="0"/>
  </sheetPr>
  <dimension ref="A1:AL26"/>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8" customWidth="1" style="66" min="1" max="1"/>
    <col width="12" customWidth="1" style="66" min="2" max="38"/>
  </cols>
  <sheetData>
    <row r="1" ht="24" customHeight="1" s="67">
      <c r="A1" s="83" t="inlineStr">
        <is>
          <t>Balance Sheet</t>
        </is>
      </c>
    </row>
    <row r="2" ht="15" customHeight="1" s="67">
      <c r="A2" s="70" t="inlineStr">
        <is>
          <t>Monthly balance sheet. Working capital from drivers, cash from cash flow statement.</t>
        </is>
      </c>
    </row>
    <row r="3">
      <c r="A3" s="125" t="inlineStr">
        <is>
          <t>⚠ SAMPLE — For evaluation only. Buy at awbrinnovations.com/fastmodel for a custom model with your data.</t>
        </is>
      </c>
    </row>
    <row r="4" ht="18" customHeight="1" s="67">
      <c r="A4" s="95" t="n"/>
      <c r="B4" s="96" t="n">
        <v>46023</v>
      </c>
      <c r="C4" s="96" t="n">
        <v>46054</v>
      </c>
      <c r="D4" s="96" t="n">
        <v>46082</v>
      </c>
      <c r="E4" s="96" t="n">
        <v>46113</v>
      </c>
      <c r="F4" s="96" t="n">
        <v>46143</v>
      </c>
      <c r="G4" s="96" t="n">
        <v>46174</v>
      </c>
      <c r="H4" s="96" t="n">
        <v>46204</v>
      </c>
      <c r="I4" s="96" t="n">
        <v>46235</v>
      </c>
      <c r="J4" s="96" t="n">
        <v>46266</v>
      </c>
      <c r="K4" s="96" t="n">
        <v>46296</v>
      </c>
      <c r="L4" s="96" t="n">
        <v>46327</v>
      </c>
      <c r="M4" s="96" t="n">
        <v>46357</v>
      </c>
      <c r="N4" s="96" t="n">
        <v>46388</v>
      </c>
      <c r="O4" s="96" t="n">
        <v>46419</v>
      </c>
      <c r="P4" s="96" t="n">
        <v>46447</v>
      </c>
      <c r="Q4" s="96" t="n">
        <v>46478</v>
      </c>
      <c r="R4" s="96" t="n">
        <v>46508</v>
      </c>
      <c r="S4" s="96" t="n">
        <v>46539</v>
      </c>
      <c r="T4" s="96" t="n">
        <v>46569</v>
      </c>
      <c r="U4" s="96" t="n">
        <v>46600</v>
      </c>
      <c r="V4" s="96" t="n">
        <v>46631</v>
      </c>
      <c r="W4" s="96" t="n">
        <v>46661</v>
      </c>
      <c r="X4" s="96" t="n">
        <v>46692</v>
      </c>
      <c r="Y4" s="96" t="n">
        <v>46722</v>
      </c>
      <c r="Z4" s="96" t="n">
        <v>46753</v>
      </c>
      <c r="AA4" s="96" t="n">
        <v>46784</v>
      </c>
      <c r="AB4" s="96" t="n">
        <v>46813</v>
      </c>
      <c r="AC4" s="96" t="n">
        <v>46844</v>
      </c>
      <c r="AD4" s="96" t="n">
        <v>46874</v>
      </c>
      <c r="AE4" s="96" t="n">
        <v>46905</v>
      </c>
      <c r="AF4" s="96" t="n">
        <v>46935</v>
      </c>
      <c r="AG4" s="96" t="n">
        <v>46966</v>
      </c>
      <c r="AH4" s="96" t="n">
        <v>46997</v>
      </c>
      <c r="AI4" s="96" t="n">
        <v>47027</v>
      </c>
      <c r="AJ4" s="96" t="n">
        <v>47058</v>
      </c>
      <c r="AK4" s="96" t="n">
        <v>47088</v>
      </c>
      <c r="AL4" s="97" t="inlineStr">
        <is>
          <t>3-Yr</t>
        </is>
      </c>
    </row>
    <row r="5" ht="18" customHeight="1" s="67">
      <c r="A5" s="85" t="inlineStr">
        <is>
          <t>Assets</t>
        </is>
      </c>
      <c r="B5" s="86" t="n"/>
      <c r="C5" s="86" t="n"/>
      <c r="D5" s="86" t="n"/>
      <c r="E5" s="86" t="n"/>
      <c r="F5" s="86" t="n"/>
      <c r="G5" s="86" t="n"/>
      <c r="H5" s="86" t="n"/>
      <c r="I5" s="86" t="n"/>
      <c r="J5" s="86" t="n"/>
      <c r="K5" s="86" t="n"/>
      <c r="L5" s="86" t="n"/>
      <c r="M5" s="86" t="n"/>
      <c r="N5" s="86" t="n"/>
      <c r="O5" s="86" t="n"/>
      <c r="P5" s="86" t="n"/>
      <c r="Q5" s="86" t="n"/>
      <c r="R5" s="86" t="n"/>
      <c r="S5" s="86" t="n"/>
      <c r="T5" s="86" t="n"/>
      <c r="U5" s="86" t="n"/>
      <c r="V5" s="86" t="n"/>
      <c r="W5" s="86" t="n"/>
      <c r="X5" s="86" t="n"/>
      <c r="Y5" s="86" t="n"/>
      <c r="Z5" s="86" t="n"/>
      <c r="AA5" s="86" t="n"/>
      <c r="AB5" s="86" t="n"/>
      <c r="AC5" s="86" t="n"/>
      <c r="AD5" s="86" t="n"/>
      <c r="AE5" s="86" t="n"/>
      <c r="AF5" s="86" t="n"/>
      <c r="AG5" s="86" t="n"/>
      <c r="AH5" s="86" t="n"/>
      <c r="AI5" s="86" t="n"/>
      <c r="AJ5" s="86" t="n"/>
      <c r="AK5" s="86" t="n"/>
      <c r="AL5" s="86" t="n"/>
    </row>
    <row r="6" ht="15" customHeight="1" s="67">
      <c r="A6" s="76" t="inlineStr">
        <is>
          <t xml:space="preserve">  Cash</t>
        </is>
      </c>
      <c r="B6" s="100">
        <f>'7. Cash Flow'!B25</f>
        <v/>
      </c>
      <c r="C6" s="100">
        <f>'7. Cash Flow'!C25</f>
        <v/>
      </c>
      <c r="D6" s="100">
        <f>'7. Cash Flow'!D25</f>
        <v/>
      </c>
      <c r="E6" s="100">
        <f>'7. Cash Flow'!E25</f>
        <v/>
      </c>
      <c r="F6" s="100">
        <f>'7. Cash Flow'!F25</f>
        <v/>
      </c>
      <c r="G6" s="100">
        <f>'7. Cash Flow'!G25</f>
        <v/>
      </c>
      <c r="H6" s="100">
        <f>'7. Cash Flow'!H25</f>
        <v/>
      </c>
      <c r="I6" s="100">
        <f>'7. Cash Flow'!I25</f>
        <v/>
      </c>
      <c r="J6" s="100">
        <f>'7. Cash Flow'!J25</f>
        <v/>
      </c>
      <c r="K6" s="100">
        <f>'7. Cash Flow'!K25</f>
        <v/>
      </c>
      <c r="L6" s="100">
        <f>'7. Cash Flow'!L25</f>
        <v/>
      </c>
      <c r="M6" s="100">
        <f>'7. Cash Flow'!M25</f>
        <v/>
      </c>
      <c r="N6" s="100">
        <f>'7. Cash Flow'!N25</f>
        <v/>
      </c>
      <c r="O6" s="100">
        <f>'7. Cash Flow'!O25</f>
        <v/>
      </c>
      <c r="P6" s="100">
        <f>'7. Cash Flow'!P25</f>
        <v/>
      </c>
      <c r="Q6" s="100">
        <f>'7. Cash Flow'!Q25</f>
        <v/>
      </c>
      <c r="R6" s="100">
        <f>'7. Cash Flow'!R25</f>
        <v/>
      </c>
      <c r="S6" s="100">
        <f>'7. Cash Flow'!S25</f>
        <v/>
      </c>
      <c r="T6" s="100">
        <f>'7. Cash Flow'!T25</f>
        <v/>
      </c>
      <c r="U6" s="100">
        <f>'7. Cash Flow'!U25</f>
        <v/>
      </c>
      <c r="V6" s="100">
        <f>'7. Cash Flow'!V25</f>
        <v/>
      </c>
      <c r="W6" s="100">
        <f>'7. Cash Flow'!W25</f>
        <v/>
      </c>
      <c r="X6" s="100">
        <f>'7. Cash Flow'!X25</f>
        <v/>
      </c>
      <c r="Y6" s="100">
        <f>'7. Cash Flow'!Y25</f>
        <v/>
      </c>
      <c r="Z6" s="100">
        <f>'7. Cash Flow'!Z25</f>
        <v/>
      </c>
      <c r="AA6" s="100">
        <f>'7. Cash Flow'!AA25</f>
        <v/>
      </c>
      <c r="AB6" s="100">
        <f>'7. Cash Flow'!AB25</f>
        <v/>
      </c>
      <c r="AC6" s="100">
        <f>'7. Cash Flow'!AC25</f>
        <v/>
      </c>
      <c r="AD6" s="100">
        <f>'7. Cash Flow'!AD25</f>
        <v/>
      </c>
      <c r="AE6" s="100">
        <f>'7. Cash Flow'!AE25</f>
        <v/>
      </c>
      <c r="AF6" s="100">
        <f>'7. Cash Flow'!AF25</f>
        <v/>
      </c>
      <c r="AG6" s="100">
        <f>'7. Cash Flow'!AG25</f>
        <v/>
      </c>
      <c r="AH6" s="100">
        <f>'7. Cash Flow'!AH25</f>
        <v/>
      </c>
      <c r="AI6" s="100">
        <f>'7. Cash Flow'!AI25</f>
        <v/>
      </c>
      <c r="AJ6" s="100">
        <f>'7. Cash Flow'!AJ25</f>
        <v/>
      </c>
      <c r="AK6" s="100">
        <f>'7. Cash Flow'!AK25</f>
        <v/>
      </c>
      <c r="AL6" s="100">
        <f>AK6</f>
        <v/>
      </c>
    </row>
    <row r="7" ht="15" customHeight="1" s="67">
      <c r="A7" s="76" t="inlineStr">
        <is>
          <t xml:space="preserve">  Accounts receivable</t>
        </is>
      </c>
      <c r="B7" s="100">
        <f>'2. Assumptions'!$B$26/30*'3. Revenue'!B14</f>
        <v/>
      </c>
      <c r="C7" s="100">
        <f>'2. Assumptions'!$B$26/30*'3. Revenue'!C14</f>
        <v/>
      </c>
      <c r="D7" s="100">
        <f>'2. Assumptions'!$B$26/30*'3. Revenue'!D14</f>
        <v/>
      </c>
      <c r="E7" s="100">
        <f>'2. Assumptions'!$B$26/30*'3. Revenue'!E14</f>
        <v/>
      </c>
      <c r="F7" s="100">
        <f>'2. Assumptions'!$B$26/30*'3. Revenue'!F14</f>
        <v/>
      </c>
      <c r="G7" s="100">
        <f>'2. Assumptions'!$B$26/30*'3. Revenue'!G14</f>
        <v/>
      </c>
      <c r="H7" s="100">
        <f>'2. Assumptions'!$B$26/30*'3. Revenue'!H14</f>
        <v/>
      </c>
      <c r="I7" s="100">
        <f>'2. Assumptions'!$B$26/30*'3. Revenue'!I14</f>
        <v/>
      </c>
      <c r="J7" s="100">
        <f>'2. Assumptions'!$B$26/30*'3. Revenue'!J14</f>
        <v/>
      </c>
      <c r="K7" s="100">
        <f>'2. Assumptions'!$B$26/30*'3. Revenue'!K14</f>
        <v/>
      </c>
      <c r="L7" s="100">
        <f>'2. Assumptions'!$B$26/30*'3. Revenue'!L14</f>
        <v/>
      </c>
      <c r="M7" s="100">
        <f>'2. Assumptions'!$B$26/30*'3. Revenue'!M14</f>
        <v/>
      </c>
      <c r="N7" s="100">
        <f>'2. Assumptions'!$B$26/30*'3. Revenue'!N14</f>
        <v/>
      </c>
      <c r="O7" s="100">
        <f>'2. Assumptions'!$B$26/30*'3. Revenue'!O14</f>
        <v/>
      </c>
      <c r="P7" s="100">
        <f>'2. Assumptions'!$B$26/30*'3. Revenue'!P14</f>
        <v/>
      </c>
      <c r="Q7" s="100">
        <f>'2. Assumptions'!$B$26/30*'3. Revenue'!Q14</f>
        <v/>
      </c>
      <c r="R7" s="100">
        <f>'2. Assumptions'!$B$26/30*'3. Revenue'!R14</f>
        <v/>
      </c>
      <c r="S7" s="100">
        <f>'2. Assumptions'!$B$26/30*'3. Revenue'!S14</f>
        <v/>
      </c>
      <c r="T7" s="100">
        <f>'2. Assumptions'!$B$26/30*'3. Revenue'!T14</f>
        <v/>
      </c>
      <c r="U7" s="100">
        <f>'2. Assumptions'!$B$26/30*'3. Revenue'!U14</f>
        <v/>
      </c>
      <c r="V7" s="100">
        <f>'2. Assumptions'!$B$26/30*'3. Revenue'!V14</f>
        <v/>
      </c>
      <c r="W7" s="100">
        <f>'2. Assumptions'!$B$26/30*'3. Revenue'!W14</f>
        <v/>
      </c>
      <c r="X7" s="100">
        <f>'2. Assumptions'!$B$26/30*'3. Revenue'!X14</f>
        <v/>
      </c>
      <c r="Y7" s="100">
        <f>'2. Assumptions'!$B$26/30*'3. Revenue'!Y14</f>
        <v/>
      </c>
      <c r="Z7" s="100">
        <f>'2. Assumptions'!$B$26/30*'3. Revenue'!Z14</f>
        <v/>
      </c>
      <c r="AA7" s="100">
        <f>'2. Assumptions'!$B$26/30*'3. Revenue'!AA14</f>
        <v/>
      </c>
      <c r="AB7" s="100">
        <f>'2. Assumptions'!$B$26/30*'3. Revenue'!AB14</f>
        <v/>
      </c>
      <c r="AC7" s="100">
        <f>'2. Assumptions'!$B$26/30*'3. Revenue'!AC14</f>
        <v/>
      </c>
      <c r="AD7" s="100">
        <f>'2. Assumptions'!$B$26/30*'3. Revenue'!AD14</f>
        <v/>
      </c>
      <c r="AE7" s="100">
        <f>'2. Assumptions'!$B$26/30*'3. Revenue'!AE14</f>
        <v/>
      </c>
      <c r="AF7" s="100">
        <f>'2. Assumptions'!$B$26/30*'3. Revenue'!AF14</f>
        <v/>
      </c>
      <c r="AG7" s="100">
        <f>'2. Assumptions'!$B$26/30*'3. Revenue'!AG14</f>
        <v/>
      </c>
      <c r="AH7" s="100">
        <f>'2. Assumptions'!$B$26/30*'3. Revenue'!AH14</f>
        <v/>
      </c>
      <c r="AI7" s="100">
        <f>'2. Assumptions'!$B$26/30*'3. Revenue'!AI14</f>
        <v/>
      </c>
      <c r="AJ7" s="100">
        <f>'2. Assumptions'!$B$26/30*'3. Revenue'!AJ14</f>
        <v/>
      </c>
      <c r="AK7" s="100">
        <f>'2. Assumptions'!$B$26/30*'3. Revenue'!AK14</f>
        <v/>
      </c>
      <c r="AL7" s="100">
        <f>AK7</f>
        <v/>
      </c>
    </row>
    <row r="8" ht="15" customHeight="1" s="67">
      <c r="A8" s="76" t="inlineStr">
        <is>
          <t xml:space="preserve">  Prepaid expenses</t>
        </is>
      </c>
      <c r="B8" s="103">
        <f>5000</f>
        <v/>
      </c>
      <c r="C8" s="103">
        <f>5000</f>
        <v/>
      </c>
      <c r="D8" s="103">
        <f>5000</f>
        <v/>
      </c>
      <c r="E8" s="103">
        <f>5000</f>
        <v/>
      </c>
      <c r="F8" s="103">
        <f>5000</f>
        <v/>
      </c>
      <c r="G8" s="103">
        <f>5000</f>
        <v/>
      </c>
      <c r="H8" s="103">
        <f>5000</f>
        <v/>
      </c>
      <c r="I8" s="103">
        <f>5000</f>
        <v/>
      </c>
      <c r="J8" s="103">
        <f>5000</f>
        <v/>
      </c>
      <c r="K8" s="103">
        <f>5000</f>
        <v/>
      </c>
      <c r="L8" s="103">
        <f>5000</f>
        <v/>
      </c>
      <c r="M8" s="103">
        <f>5000</f>
        <v/>
      </c>
      <c r="N8" s="103">
        <f>5000</f>
        <v/>
      </c>
      <c r="O8" s="103">
        <f>5000</f>
        <v/>
      </c>
      <c r="P8" s="103">
        <f>5000</f>
        <v/>
      </c>
      <c r="Q8" s="103">
        <f>5000</f>
        <v/>
      </c>
      <c r="R8" s="103">
        <f>5000</f>
        <v/>
      </c>
      <c r="S8" s="103">
        <f>5000</f>
        <v/>
      </c>
      <c r="T8" s="103">
        <f>5000</f>
        <v/>
      </c>
      <c r="U8" s="103">
        <f>5000</f>
        <v/>
      </c>
      <c r="V8" s="103">
        <f>5000</f>
        <v/>
      </c>
      <c r="W8" s="103">
        <f>5000</f>
        <v/>
      </c>
      <c r="X8" s="103">
        <f>5000</f>
        <v/>
      </c>
      <c r="Y8" s="103">
        <f>5000</f>
        <v/>
      </c>
      <c r="Z8" s="103">
        <f>5000</f>
        <v/>
      </c>
      <c r="AA8" s="103">
        <f>5000</f>
        <v/>
      </c>
      <c r="AB8" s="103">
        <f>5000</f>
        <v/>
      </c>
      <c r="AC8" s="103">
        <f>5000</f>
        <v/>
      </c>
      <c r="AD8" s="103">
        <f>5000</f>
        <v/>
      </c>
      <c r="AE8" s="103">
        <f>5000</f>
        <v/>
      </c>
      <c r="AF8" s="103">
        <f>5000</f>
        <v/>
      </c>
      <c r="AG8" s="103">
        <f>5000</f>
        <v/>
      </c>
      <c r="AH8" s="103">
        <f>5000</f>
        <v/>
      </c>
      <c r="AI8" s="103">
        <f>5000</f>
        <v/>
      </c>
      <c r="AJ8" s="103">
        <f>5000</f>
        <v/>
      </c>
      <c r="AK8" s="103">
        <f>5000</f>
        <v/>
      </c>
      <c r="AL8" s="103">
        <f>AK8</f>
        <v/>
      </c>
    </row>
    <row r="9" ht="15" customHeight="1" s="67">
      <c r="A9" s="78" t="inlineStr">
        <is>
          <t>Total current assets</t>
        </is>
      </c>
      <c r="B9" s="102">
        <f>SUM(B6:B8)</f>
        <v/>
      </c>
      <c r="C9" s="102">
        <f>SUM(C6:C8)</f>
        <v/>
      </c>
      <c r="D9" s="102">
        <f>SUM(D6:D8)</f>
        <v/>
      </c>
      <c r="E9" s="102">
        <f>SUM(E6:E8)</f>
        <v/>
      </c>
      <c r="F9" s="102">
        <f>SUM(F6:F8)</f>
        <v/>
      </c>
      <c r="G9" s="102">
        <f>SUM(G6:G8)</f>
        <v/>
      </c>
      <c r="H9" s="102">
        <f>SUM(H6:H8)</f>
        <v/>
      </c>
      <c r="I9" s="102">
        <f>SUM(I6:I8)</f>
        <v/>
      </c>
      <c r="J9" s="102">
        <f>SUM(J6:J8)</f>
        <v/>
      </c>
      <c r="K9" s="102">
        <f>SUM(K6:K8)</f>
        <v/>
      </c>
      <c r="L9" s="102">
        <f>SUM(L6:L8)</f>
        <v/>
      </c>
      <c r="M9" s="102">
        <f>SUM(M6:M8)</f>
        <v/>
      </c>
      <c r="N9" s="102">
        <f>SUM(N6:N8)</f>
        <v/>
      </c>
      <c r="O9" s="102">
        <f>SUM(O6:O8)</f>
        <v/>
      </c>
      <c r="P9" s="102">
        <f>SUM(P6:P8)</f>
        <v/>
      </c>
      <c r="Q9" s="102">
        <f>SUM(Q6:Q8)</f>
        <v/>
      </c>
      <c r="R9" s="102">
        <f>SUM(R6:R8)</f>
        <v/>
      </c>
      <c r="S9" s="102">
        <f>SUM(S6:S8)</f>
        <v/>
      </c>
      <c r="T9" s="102">
        <f>SUM(T6:T8)</f>
        <v/>
      </c>
      <c r="U9" s="102">
        <f>SUM(U6:U8)</f>
        <v/>
      </c>
      <c r="V9" s="102">
        <f>SUM(V6:V8)</f>
        <v/>
      </c>
      <c r="W9" s="102">
        <f>SUM(W6:W8)</f>
        <v/>
      </c>
      <c r="X9" s="102">
        <f>SUM(X6:X8)</f>
        <v/>
      </c>
      <c r="Y9" s="102">
        <f>SUM(Y6:Y8)</f>
        <v/>
      </c>
      <c r="Z9" s="102">
        <f>SUM(Z6:Z8)</f>
        <v/>
      </c>
      <c r="AA9" s="102">
        <f>SUM(AA6:AA8)</f>
        <v/>
      </c>
      <c r="AB9" s="102">
        <f>SUM(AB6:AB8)</f>
        <v/>
      </c>
      <c r="AC9" s="102">
        <f>SUM(AC6:AC8)</f>
        <v/>
      </c>
      <c r="AD9" s="102">
        <f>SUM(AD6:AD8)</f>
        <v/>
      </c>
      <c r="AE9" s="102">
        <f>SUM(AE6:AE8)</f>
        <v/>
      </c>
      <c r="AF9" s="102">
        <f>SUM(AF6:AF8)</f>
        <v/>
      </c>
      <c r="AG9" s="102">
        <f>SUM(AG6:AG8)</f>
        <v/>
      </c>
      <c r="AH9" s="102">
        <f>SUM(AH6:AH8)</f>
        <v/>
      </c>
      <c r="AI9" s="102">
        <f>SUM(AI6:AI8)</f>
        <v/>
      </c>
      <c r="AJ9" s="102">
        <f>SUM(AJ6:AJ8)</f>
        <v/>
      </c>
      <c r="AK9" s="102">
        <f>SUM(AK6:AK8)</f>
        <v/>
      </c>
      <c r="AL9" s="102">
        <f>AK9</f>
        <v/>
      </c>
    </row>
    <row r="10" ht="15" customHeight="1" s="67">
      <c r="A10" s="76" t="inlineStr">
        <is>
          <t xml:space="preserve">  PP&amp;E (net)</t>
        </is>
      </c>
      <c r="B10" s="100">
        <f>'2. Assumptions'!$B$32+'4. OpEx'!B33-'4. OpEx'!B30</f>
        <v/>
      </c>
      <c r="C10" s="100">
        <f>B10+'4. OpEx'!C33-'4. OpEx'!C30</f>
        <v/>
      </c>
      <c r="D10" s="100">
        <f>C10+'4. OpEx'!D33-'4. OpEx'!D30</f>
        <v/>
      </c>
      <c r="E10" s="100">
        <f>D10+'4. OpEx'!E33-'4. OpEx'!E30</f>
        <v/>
      </c>
      <c r="F10" s="100">
        <f>E10+'4. OpEx'!F33-'4. OpEx'!F30</f>
        <v/>
      </c>
      <c r="G10" s="100">
        <f>F10+'4. OpEx'!G33-'4. OpEx'!G30</f>
        <v/>
      </c>
      <c r="H10" s="100">
        <f>G10+'4. OpEx'!H33-'4. OpEx'!H30</f>
        <v/>
      </c>
      <c r="I10" s="100">
        <f>H10+'4. OpEx'!I33-'4. OpEx'!I30</f>
        <v/>
      </c>
      <c r="J10" s="100">
        <f>I10+'4. OpEx'!J33-'4. OpEx'!J30</f>
        <v/>
      </c>
      <c r="K10" s="100">
        <f>J10+'4. OpEx'!K33-'4. OpEx'!K30</f>
        <v/>
      </c>
      <c r="L10" s="100">
        <f>K10+'4. OpEx'!L33-'4. OpEx'!L30</f>
        <v/>
      </c>
      <c r="M10" s="100">
        <f>L10+'4. OpEx'!M33-'4. OpEx'!M30</f>
        <v/>
      </c>
      <c r="N10" s="100">
        <f>M10+'4. OpEx'!N33-'4. OpEx'!N30</f>
        <v/>
      </c>
      <c r="O10" s="100">
        <f>N10+'4. OpEx'!O33-'4. OpEx'!O30</f>
        <v/>
      </c>
      <c r="P10" s="100">
        <f>O10+'4. OpEx'!P33-'4. OpEx'!P30</f>
        <v/>
      </c>
      <c r="Q10" s="100">
        <f>P10+'4. OpEx'!Q33-'4. OpEx'!Q30</f>
        <v/>
      </c>
      <c r="R10" s="100">
        <f>Q10+'4. OpEx'!R33-'4. OpEx'!R30</f>
        <v/>
      </c>
      <c r="S10" s="100">
        <f>R10+'4. OpEx'!S33-'4. OpEx'!S30</f>
        <v/>
      </c>
      <c r="T10" s="100">
        <f>S10+'4. OpEx'!T33-'4. OpEx'!T30</f>
        <v/>
      </c>
      <c r="U10" s="100">
        <f>T10+'4. OpEx'!U33-'4. OpEx'!U30</f>
        <v/>
      </c>
      <c r="V10" s="100">
        <f>U10+'4. OpEx'!V33-'4. OpEx'!V30</f>
        <v/>
      </c>
      <c r="W10" s="100">
        <f>V10+'4. OpEx'!W33-'4. OpEx'!W30</f>
        <v/>
      </c>
      <c r="X10" s="100">
        <f>W10+'4. OpEx'!X33-'4. OpEx'!X30</f>
        <v/>
      </c>
      <c r="Y10" s="100">
        <f>X10+'4. OpEx'!Y33-'4. OpEx'!Y30</f>
        <v/>
      </c>
      <c r="Z10" s="100">
        <f>Y10+'4. OpEx'!Z33-'4. OpEx'!Z30</f>
        <v/>
      </c>
      <c r="AA10" s="100">
        <f>Z10+'4. OpEx'!AA33-'4. OpEx'!AA30</f>
        <v/>
      </c>
      <c r="AB10" s="100">
        <f>AA10+'4. OpEx'!AB33-'4. OpEx'!AB30</f>
        <v/>
      </c>
      <c r="AC10" s="100">
        <f>AB10+'4. OpEx'!AC33-'4. OpEx'!AC30</f>
        <v/>
      </c>
      <c r="AD10" s="100">
        <f>AC10+'4. OpEx'!AD33-'4. OpEx'!AD30</f>
        <v/>
      </c>
      <c r="AE10" s="100">
        <f>AD10+'4. OpEx'!AE33-'4. OpEx'!AE30</f>
        <v/>
      </c>
      <c r="AF10" s="100">
        <f>AE10+'4. OpEx'!AF33-'4. OpEx'!AF30</f>
        <v/>
      </c>
      <c r="AG10" s="100">
        <f>AF10+'4. OpEx'!AG33-'4. OpEx'!AG30</f>
        <v/>
      </c>
      <c r="AH10" s="100">
        <f>AG10+'4. OpEx'!AH33-'4. OpEx'!AH30</f>
        <v/>
      </c>
      <c r="AI10" s="100">
        <f>AH10+'4. OpEx'!AI33-'4. OpEx'!AI30</f>
        <v/>
      </c>
      <c r="AJ10" s="100">
        <f>AI10+'4. OpEx'!AJ33-'4. OpEx'!AJ30</f>
        <v/>
      </c>
      <c r="AK10" s="100">
        <f>AJ10+'4. OpEx'!AK33-'4. OpEx'!AK30</f>
        <v/>
      </c>
      <c r="AL10" s="100">
        <f>AK10</f>
        <v/>
      </c>
    </row>
    <row r="11" ht="15" customHeight="1" s="67">
      <c r="A11" s="78" t="inlineStr">
        <is>
          <t>Total assets</t>
        </is>
      </c>
      <c r="B11" s="102">
        <f>B9+B10</f>
        <v/>
      </c>
      <c r="C11" s="102">
        <f>C9+C10</f>
        <v/>
      </c>
      <c r="D11" s="102">
        <f>D9+D10</f>
        <v/>
      </c>
      <c r="E11" s="102">
        <f>E9+E10</f>
        <v/>
      </c>
      <c r="F11" s="102">
        <f>F9+F10</f>
        <v/>
      </c>
      <c r="G11" s="102">
        <f>G9+G10</f>
        <v/>
      </c>
      <c r="H11" s="102">
        <f>H9+H10</f>
        <v/>
      </c>
      <c r="I11" s="102">
        <f>I9+I10</f>
        <v/>
      </c>
      <c r="J11" s="102">
        <f>J9+J10</f>
        <v/>
      </c>
      <c r="K11" s="102">
        <f>K9+K10</f>
        <v/>
      </c>
      <c r="L11" s="102">
        <f>L9+L10</f>
        <v/>
      </c>
      <c r="M11" s="102">
        <f>M9+M10</f>
        <v/>
      </c>
      <c r="N11" s="102">
        <f>N9+N10</f>
        <v/>
      </c>
      <c r="O11" s="102">
        <f>O9+O10</f>
        <v/>
      </c>
      <c r="P11" s="102">
        <f>P9+P10</f>
        <v/>
      </c>
      <c r="Q11" s="102">
        <f>Q9+Q10</f>
        <v/>
      </c>
      <c r="R11" s="102">
        <f>R9+R10</f>
        <v/>
      </c>
      <c r="S11" s="102">
        <f>S9+S10</f>
        <v/>
      </c>
      <c r="T11" s="102">
        <f>T9+T10</f>
        <v/>
      </c>
      <c r="U11" s="102">
        <f>U9+U10</f>
        <v/>
      </c>
      <c r="V11" s="102">
        <f>V9+V10</f>
        <v/>
      </c>
      <c r="W11" s="102">
        <f>W9+W10</f>
        <v/>
      </c>
      <c r="X11" s="102">
        <f>X9+X10</f>
        <v/>
      </c>
      <c r="Y11" s="102">
        <f>Y9+Y10</f>
        <v/>
      </c>
      <c r="Z11" s="102">
        <f>Z9+Z10</f>
        <v/>
      </c>
      <c r="AA11" s="102">
        <f>AA9+AA10</f>
        <v/>
      </c>
      <c r="AB11" s="102">
        <f>AB9+AB10</f>
        <v/>
      </c>
      <c r="AC11" s="102">
        <f>AC9+AC10</f>
        <v/>
      </c>
      <c r="AD11" s="102">
        <f>AD9+AD10</f>
        <v/>
      </c>
      <c r="AE11" s="102">
        <f>AE9+AE10</f>
        <v/>
      </c>
      <c r="AF11" s="102">
        <f>AF9+AF10</f>
        <v/>
      </c>
      <c r="AG11" s="102">
        <f>AG9+AG10</f>
        <v/>
      </c>
      <c r="AH11" s="102">
        <f>AH9+AH10</f>
        <v/>
      </c>
      <c r="AI11" s="102">
        <f>AI9+AI10</f>
        <v/>
      </c>
      <c r="AJ11" s="102">
        <f>AJ9+AJ10</f>
        <v/>
      </c>
      <c r="AK11" s="102">
        <f>AK9+AK10</f>
        <v/>
      </c>
      <c r="AL11" s="102">
        <f>AK11</f>
        <v/>
      </c>
    </row>
    <row r="13" ht="18" customHeight="1" s="67">
      <c r="A13" s="85" t="inlineStr">
        <is>
          <t>Liabilities</t>
        </is>
      </c>
      <c r="B13" s="86" t="n"/>
      <c r="C13" s="86" t="n"/>
      <c r="D13" s="86" t="n"/>
      <c r="E13" s="86" t="n"/>
      <c r="F13" s="86" t="n"/>
      <c r="G13" s="86" t="n"/>
      <c r="H13" s="86" t="n"/>
      <c r="I13" s="86" t="n"/>
      <c r="J13" s="86" t="n"/>
      <c r="K13" s="86" t="n"/>
      <c r="L13" s="86" t="n"/>
      <c r="M13" s="86" t="n"/>
      <c r="N13" s="86" t="n"/>
      <c r="O13" s="86" t="n"/>
      <c r="P13" s="86" t="n"/>
      <c r="Q13" s="86" t="n"/>
      <c r="R13" s="86" t="n"/>
      <c r="S13" s="86" t="n"/>
      <c r="T13" s="86" t="n"/>
      <c r="U13" s="86" t="n"/>
      <c r="V13" s="86" t="n"/>
      <c r="W13" s="86" t="n"/>
      <c r="X13" s="86" t="n"/>
      <c r="Y13" s="86" t="n"/>
      <c r="Z13" s="86" t="n"/>
      <c r="AA13" s="86" t="n"/>
      <c r="AB13" s="86" t="n"/>
      <c r="AC13" s="86" t="n"/>
      <c r="AD13" s="86" t="n"/>
      <c r="AE13" s="86" t="n"/>
      <c r="AF13" s="86" t="n"/>
      <c r="AG13" s="86" t="n"/>
      <c r="AH13" s="86" t="n"/>
      <c r="AI13" s="86" t="n"/>
      <c r="AJ13" s="86" t="n"/>
      <c r="AK13" s="86" t="n"/>
      <c r="AL13" s="86" t="n"/>
    </row>
    <row r="14" ht="15" customHeight="1" s="67">
      <c r="A14" s="76" t="inlineStr">
        <is>
          <t xml:space="preserve">  Accounts payable</t>
        </is>
      </c>
      <c r="B14" s="100">
        <f>'2. Assumptions'!$B$27/30*('4. OpEx'!B21+'4. OpEx'!B27)</f>
        <v/>
      </c>
      <c r="C14" s="100">
        <f>'2. Assumptions'!$B$27/30*('4. OpEx'!C21+'4. OpEx'!C27)</f>
        <v/>
      </c>
      <c r="D14" s="100">
        <f>'2. Assumptions'!$B$27/30*('4. OpEx'!D21+'4. OpEx'!D27)</f>
        <v/>
      </c>
      <c r="E14" s="100">
        <f>'2. Assumptions'!$B$27/30*('4. OpEx'!E21+'4. OpEx'!E27)</f>
        <v/>
      </c>
      <c r="F14" s="100">
        <f>'2. Assumptions'!$B$27/30*('4. OpEx'!F21+'4. OpEx'!F27)</f>
        <v/>
      </c>
      <c r="G14" s="100">
        <f>'2. Assumptions'!$B$27/30*('4. OpEx'!G21+'4. OpEx'!G27)</f>
        <v/>
      </c>
      <c r="H14" s="100">
        <f>'2. Assumptions'!$B$27/30*('4. OpEx'!H21+'4. OpEx'!H27)</f>
        <v/>
      </c>
      <c r="I14" s="100">
        <f>'2. Assumptions'!$B$27/30*('4. OpEx'!I21+'4. OpEx'!I27)</f>
        <v/>
      </c>
      <c r="J14" s="100">
        <f>'2. Assumptions'!$B$27/30*('4. OpEx'!J21+'4. OpEx'!J27)</f>
        <v/>
      </c>
      <c r="K14" s="100">
        <f>'2. Assumptions'!$B$27/30*('4. OpEx'!K21+'4. OpEx'!K27)</f>
        <v/>
      </c>
      <c r="L14" s="100">
        <f>'2. Assumptions'!$B$27/30*('4. OpEx'!L21+'4. OpEx'!L27)</f>
        <v/>
      </c>
      <c r="M14" s="100">
        <f>'2. Assumptions'!$B$27/30*('4. OpEx'!M21+'4. OpEx'!M27)</f>
        <v/>
      </c>
      <c r="N14" s="100">
        <f>'2. Assumptions'!$B$27/30*('4. OpEx'!N21+'4. OpEx'!N27)</f>
        <v/>
      </c>
      <c r="O14" s="100">
        <f>'2. Assumptions'!$B$27/30*('4. OpEx'!O21+'4. OpEx'!O27)</f>
        <v/>
      </c>
      <c r="P14" s="100">
        <f>'2. Assumptions'!$B$27/30*('4. OpEx'!P21+'4. OpEx'!P27)</f>
        <v/>
      </c>
      <c r="Q14" s="100">
        <f>'2. Assumptions'!$B$27/30*('4. OpEx'!Q21+'4. OpEx'!Q27)</f>
        <v/>
      </c>
      <c r="R14" s="100">
        <f>'2. Assumptions'!$B$27/30*('4. OpEx'!R21+'4. OpEx'!R27)</f>
        <v/>
      </c>
      <c r="S14" s="100">
        <f>'2. Assumptions'!$B$27/30*('4. OpEx'!S21+'4. OpEx'!S27)</f>
        <v/>
      </c>
      <c r="T14" s="100">
        <f>'2. Assumptions'!$B$27/30*('4. OpEx'!T21+'4. OpEx'!T27)</f>
        <v/>
      </c>
      <c r="U14" s="100">
        <f>'2. Assumptions'!$B$27/30*('4. OpEx'!U21+'4. OpEx'!U27)</f>
        <v/>
      </c>
      <c r="V14" s="100">
        <f>'2. Assumptions'!$B$27/30*('4. OpEx'!V21+'4. OpEx'!V27)</f>
        <v/>
      </c>
      <c r="W14" s="100">
        <f>'2. Assumptions'!$B$27/30*('4. OpEx'!W21+'4. OpEx'!W27)</f>
        <v/>
      </c>
      <c r="X14" s="100">
        <f>'2. Assumptions'!$B$27/30*('4. OpEx'!X21+'4. OpEx'!X27)</f>
        <v/>
      </c>
      <c r="Y14" s="100">
        <f>'2. Assumptions'!$B$27/30*('4. OpEx'!Y21+'4. OpEx'!Y27)</f>
        <v/>
      </c>
      <c r="Z14" s="100">
        <f>'2. Assumptions'!$B$27/30*('4. OpEx'!Z21+'4. OpEx'!Z27)</f>
        <v/>
      </c>
      <c r="AA14" s="100">
        <f>'2. Assumptions'!$B$27/30*('4. OpEx'!AA21+'4. OpEx'!AA27)</f>
        <v/>
      </c>
      <c r="AB14" s="100">
        <f>'2. Assumptions'!$B$27/30*('4. OpEx'!AB21+'4. OpEx'!AB27)</f>
        <v/>
      </c>
      <c r="AC14" s="100">
        <f>'2. Assumptions'!$B$27/30*('4. OpEx'!AC21+'4. OpEx'!AC27)</f>
        <v/>
      </c>
      <c r="AD14" s="100">
        <f>'2. Assumptions'!$B$27/30*('4. OpEx'!AD21+'4. OpEx'!AD27)</f>
        <v/>
      </c>
      <c r="AE14" s="100">
        <f>'2. Assumptions'!$B$27/30*('4. OpEx'!AE21+'4. OpEx'!AE27)</f>
        <v/>
      </c>
      <c r="AF14" s="100">
        <f>'2. Assumptions'!$B$27/30*('4. OpEx'!AF21+'4. OpEx'!AF27)</f>
        <v/>
      </c>
      <c r="AG14" s="100">
        <f>'2. Assumptions'!$B$27/30*('4. OpEx'!AG21+'4. OpEx'!AG27)</f>
        <v/>
      </c>
      <c r="AH14" s="100">
        <f>'2. Assumptions'!$B$27/30*('4. OpEx'!AH21+'4. OpEx'!AH27)</f>
        <v/>
      </c>
      <c r="AI14" s="100">
        <f>'2. Assumptions'!$B$27/30*('4. OpEx'!AI21+'4. OpEx'!AI27)</f>
        <v/>
      </c>
      <c r="AJ14" s="100">
        <f>'2. Assumptions'!$B$27/30*('4. OpEx'!AJ21+'4. OpEx'!AJ27)</f>
        <v/>
      </c>
      <c r="AK14" s="100">
        <f>'2. Assumptions'!$B$27/30*('4. OpEx'!AK21+'4. OpEx'!AK27)</f>
        <v/>
      </c>
      <c r="AL14" s="100">
        <f>AK14</f>
        <v/>
      </c>
    </row>
    <row r="15" ht="15" customHeight="1" s="67">
      <c r="A15" s="76" t="inlineStr">
        <is>
          <t xml:space="preserve">  Accrued compensation</t>
        </is>
      </c>
      <c r="B15" s="100">
        <f>'4. OpEx'!B12*0.5</f>
        <v/>
      </c>
      <c r="C15" s="100">
        <f>'4. OpEx'!C12*0.5</f>
        <v/>
      </c>
      <c r="D15" s="100">
        <f>'4. OpEx'!D12*0.5</f>
        <v/>
      </c>
      <c r="E15" s="100">
        <f>'4. OpEx'!E12*0.5</f>
        <v/>
      </c>
      <c r="F15" s="100">
        <f>'4. OpEx'!F12*0.5</f>
        <v/>
      </c>
      <c r="G15" s="100">
        <f>'4. OpEx'!G12*0.5</f>
        <v/>
      </c>
      <c r="H15" s="100">
        <f>'4. OpEx'!H12*0.5</f>
        <v/>
      </c>
      <c r="I15" s="100">
        <f>'4. OpEx'!I12*0.5</f>
        <v/>
      </c>
      <c r="J15" s="100">
        <f>'4. OpEx'!J12*0.5</f>
        <v/>
      </c>
      <c r="K15" s="100">
        <f>'4. OpEx'!K12*0.5</f>
        <v/>
      </c>
      <c r="L15" s="100">
        <f>'4. OpEx'!L12*0.5</f>
        <v/>
      </c>
      <c r="M15" s="100">
        <f>'4. OpEx'!M12*0.5</f>
        <v/>
      </c>
      <c r="N15" s="100">
        <f>'4. OpEx'!N12*0.5</f>
        <v/>
      </c>
      <c r="O15" s="100">
        <f>'4. OpEx'!O12*0.5</f>
        <v/>
      </c>
      <c r="P15" s="100">
        <f>'4. OpEx'!P12*0.5</f>
        <v/>
      </c>
      <c r="Q15" s="100">
        <f>'4. OpEx'!Q12*0.5</f>
        <v/>
      </c>
      <c r="R15" s="100">
        <f>'4. OpEx'!R12*0.5</f>
        <v/>
      </c>
      <c r="S15" s="100">
        <f>'4. OpEx'!S12*0.5</f>
        <v/>
      </c>
      <c r="T15" s="100">
        <f>'4. OpEx'!T12*0.5</f>
        <v/>
      </c>
      <c r="U15" s="100">
        <f>'4. OpEx'!U12*0.5</f>
        <v/>
      </c>
      <c r="V15" s="100">
        <f>'4. OpEx'!V12*0.5</f>
        <v/>
      </c>
      <c r="W15" s="100">
        <f>'4. OpEx'!W12*0.5</f>
        <v/>
      </c>
      <c r="X15" s="100">
        <f>'4. OpEx'!X12*0.5</f>
        <v/>
      </c>
      <c r="Y15" s="100">
        <f>'4. OpEx'!Y12*0.5</f>
        <v/>
      </c>
      <c r="Z15" s="100">
        <f>'4. OpEx'!Z12*0.5</f>
        <v/>
      </c>
      <c r="AA15" s="100">
        <f>'4. OpEx'!AA12*0.5</f>
        <v/>
      </c>
      <c r="AB15" s="100">
        <f>'4. OpEx'!AB12*0.5</f>
        <v/>
      </c>
      <c r="AC15" s="100">
        <f>'4. OpEx'!AC12*0.5</f>
        <v/>
      </c>
      <c r="AD15" s="100">
        <f>'4. OpEx'!AD12*0.5</f>
        <v/>
      </c>
      <c r="AE15" s="100">
        <f>'4. OpEx'!AE12*0.5</f>
        <v/>
      </c>
      <c r="AF15" s="100">
        <f>'4. OpEx'!AF12*0.5</f>
        <v/>
      </c>
      <c r="AG15" s="100">
        <f>'4. OpEx'!AG12*0.5</f>
        <v/>
      </c>
      <c r="AH15" s="100">
        <f>'4. OpEx'!AH12*0.5</f>
        <v/>
      </c>
      <c r="AI15" s="100">
        <f>'4. OpEx'!AI12*0.5</f>
        <v/>
      </c>
      <c r="AJ15" s="100">
        <f>'4. OpEx'!AJ12*0.5</f>
        <v/>
      </c>
      <c r="AK15" s="100">
        <f>'4. OpEx'!AK12*0.5</f>
        <v/>
      </c>
      <c r="AL15" s="100">
        <f>AK15</f>
        <v/>
      </c>
    </row>
    <row r="16" ht="15" customHeight="1" s="67">
      <c r="A16" s="76" t="inlineStr">
        <is>
          <t xml:space="preserve">  Deferred revenue</t>
        </is>
      </c>
      <c r="B16" s="100">
        <f>'2. Assumptions'!$B$28*'3. Revenue'!B14</f>
        <v/>
      </c>
      <c r="C16" s="100">
        <f>'2. Assumptions'!$B$28*'3. Revenue'!C14</f>
        <v/>
      </c>
      <c r="D16" s="100">
        <f>'2. Assumptions'!$B$28*'3. Revenue'!D14</f>
        <v/>
      </c>
      <c r="E16" s="100">
        <f>'2. Assumptions'!$B$28*'3. Revenue'!E14</f>
        <v/>
      </c>
      <c r="F16" s="100">
        <f>'2. Assumptions'!$B$28*'3. Revenue'!F14</f>
        <v/>
      </c>
      <c r="G16" s="100">
        <f>'2. Assumptions'!$B$28*'3. Revenue'!G14</f>
        <v/>
      </c>
      <c r="H16" s="100">
        <f>'2. Assumptions'!$B$28*'3. Revenue'!H14</f>
        <v/>
      </c>
      <c r="I16" s="100">
        <f>'2. Assumptions'!$B$28*'3. Revenue'!I14</f>
        <v/>
      </c>
      <c r="J16" s="100">
        <f>'2. Assumptions'!$B$28*'3. Revenue'!J14</f>
        <v/>
      </c>
      <c r="K16" s="100">
        <f>'2. Assumptions'!$B$28*'3. Revenue'!K14</f>
        <v/>
      </c>
      <c r="L16" s="100">
        <f>'2. Assumptions'!$B$28*'3. Revenue'!L14</f>
        <v/>
      </c>
      <c r="M16" s="100">
        <f>'2. Assumptions'!$B$28*'3. Revenue'!M14</f>
        <v/>
      </c>
      <c r="N16" s="100">
        <f>'2. Assumptions'!$B$28*'3. Revenue'!N14</f>
        <v/>
      </c>
      <c r="O16" s="100">
        <f>'2. Assumptions'!$B$28*'3. Revenue'!O14</f>
        <v/>
      </c>
      <c r="P16" s="100">
        <f>'2. Assumptions'!$B$28*'3. Revenue'!P14</f>
        <v/>
      </c>
      <c r="Q16" s="100">
        <f>'2. Assumptions'!$B$28*'3. Revenue'!Q14</f>
        <v/>
      </c>
      <c r="R16" s="100">
        <f>'2. Assumptions'!$B$28*'3. Revenue'!R14</f>
        <v/>
      </c>
      <c r="S16" s="100">
        <f>'2. Assumptions'!$B$28*'3. Revenue'!S14</f>
        <v/>
      </c>
      <c r="T16" s="100">
        <f>'2. Assumptions'!$B$28*'3. Revenue'!T14</f>
        <v/>
      </c>
      <c r="U16" s="100">
        <f>'2. Assumptions'!$B$28*'3. Revenue'!U14</f>
        <v/>
      </c>
      <c r="V16" s="100">
        <f>'2. Assumptions'!$B$28*'3. Revenue'!V14</f>
        <v/>
      </c>
      <c r="W16" s="100">
        <f>'2. Assumptions'!$B$28*'3. Revenue'!W14</f>
        <v/>
      </c>
      <c r="X16" s="100">
        <f>'2. Assumptions'!$B$28*'3. Revenue'!X14</f>
        <v/>
      </c>
      <c r="Y16" s="100">
        <f>'2. Assumptions'!$B$28*'3. Revenue'!Y14</f>
        <v/>
      </c>
      <c r="Z16" s="100">
        <f>'2. Assumptions'!$B$28*'3. Revenue'!Z14</f>
        <v/>
      </c>
      <c r="AA16" s="100">
        <f>'2. Assumptions'!$B$28*'3. Revenue'!AA14</f>
        <v/>
      </c>
      <c r="AB16" s="100">
        <f>'2. Assumptions'!$B$28*'3. Revenue'!AB14</f>
        <v/>
      </c>
      <c r="AC16" s="100">
        <f>'2. Assumptions'!$B$28*'3. Revenue'!AC14</f>
        <v/>
      </c>
      <c r="AD16" s="100">
        <f>'2. Assumptions'!$B$28*'3. Revenue'!AD14</f>
        <v/>
      </c>
      <c r="AE16" s="100">
        <f>'2. Assumptions'!$B$28*'3. Revenue'!AE14</f>
        <v/>
      </c>
      <c r="AF16" s="100">
        <f>'2. Assumptions'!$B$28*'3. Revenue'!AF14</f>
        <v/>
      </c>
      <c r="AG16" s="100">
        <f>'2. Assumptions'!$B$28*'3. Revenue'!AG14</f>
        <v/>
      </c>
      <c r="AH16" s="100">
        <f>'2. Assumptions'!$B$28*'3. Revenue'!AH14</f>
        <v/>
      </c>
      <c r="AI16" s="100">
        <f>'2. Assumptions'!$B$28*'3. Revenue'!AI14</f>
        <v/>
      </c>
      <c r="AJ16" s="100">
        <f>'2. Assumptions'!$B$28*'3. Revenue'!AJ14</f>
        <v/>
      </c>
      <c r="AK16" s="100">
        <f>'2. Assumptions'!$B$28*'3. Revenue'!AK14</f>
        <v/>
      </c>
      <c r="AL16" s="100">
        <f>AK16</f>
        <v/>
      </c>
    </row>
    <row r="17" ht="15" customHeight="1" s="67">
      <c r="A17" s="78" t="inlineStr">
        <is>
          <t>Total liabilities</t>
        </is>
      </c>
      <c r="B17" s="102">
        <f>SUM(B14:B16)</f>
        <v/>
      </c>
      <c r="C17" s="102">
        <f>SUM(C14:C16)</f>
        <v/>
      </c>
      <c r="D17" s="102">
        <f>SUM(D14:D16)</f>
        <v/>
      </c>
      <c r="E17" s="102">
        <f>SUM(E14:E16)</f>
        <v/>
      </c>
      <c r="F17" s="102">
        <f>SUM(F14:F16)</f>
        <v/>
      </c>
      <c r="G17" s="102">
        <f>SUM(G14:G16)</f>
        <v/>
      </c>
      <c r="H17" s="102">
        <f>SUM(H14:H16)</f>
        <v/>
      </c>
      <c r="I17" s="102">
        <f>SUM(I14:I16)</f>
        <v/>
      </c>
      <c r="J17" s="102">
        <f>SUM(J14:J16)</f>
        <v/>
      </c>
      <c r="K17" s="102">
        <f>SUM(K14:K16)</f>
        <v/>
      </c>
      <c r="L17" s="102">
        <f>SUM(L14:L16)</f>
        <v/>
      </c>
      <c r="M17" s="102">
        <f>SUM(M14:M16)</f>
        <v/>
      </c>
      <c r="N17" s="102">
        <f>SUM(N14:N16)</f>
        <v/>
      </c>
      <c r="O17" s="102">
        <f>SUM(O14:O16)</f>
        <v/>
      </c>
      <c r="P17" s="102">
        <f>SUM(P14:P16)</f>
        <v/>
      </c>
      <c r="Q17" s="102">
        <f>SUM(Q14:Q16)</f>
        <v/>
      </c>
      <c r="R17" s="102">
        <f>SUM(R14:R16)</f>
        <v/>
      </c>
      <c r="S17" s="102">
        <f>SUM(S14:S16)</f>
        <v/>
      </c>
      <c r="T17" s="102">
        <f>SUM(T14:T16)</f>
        <v/>
      </c>
      <c r="U17" s="102">
        <f>SUM(U14:U16)</f>
        <v/>
      </c>
      <c r="V17" s="102">
        <f>SUM(V14:V16)</f>
        <v/>
      </c>
      <c r="W17" s="102">
        <f>SUM(W14:W16)</f>
        <v/>
      </c>
      <c r="X17" s="102">
        <f>SUM(X14:X16)</f>
        <v/>
      </c>
      <c r="Y17" s="102">
        <f>SUM(Y14:Y16)</f>
        <v/>
      </c>
      <c r="Z17" s="102">
        <f>SUM(Z14:Z16)</f>
        <v/>
      </c>
      <c r="AA17" s="102">
        <f>SUM(AA14:AA16)</f>
        <v/>
      </c>
      <c r="AB17" s="102">
        <f>SUM(AB14:AB16)</f>
        <v/>
      </c>
      <c r="AC17" s="102">
        <f>SUM(AC14:AC16)</f>
        <v/>
      </c>
      <c r="AD17" s="102">
        <f>SUM(AD14:AD16)</f>
        <v/>
      </c>
      <c r="AE17" s="102">
        <f>SUM(AE14:AE16)</f>
        <v/>
      </c>
      <c r="AF17" s="102">
        <f>SUM(AF14:AF16)</f>
        <v/>
      </c>
      <c r="AG17" s="102">
        <f>SUM(AG14:AG16)</f>
        <v/>
      </c>
      <c r="AH17" s="102">
        <f>SUM(AH14:AH16)</f>
        <v/>
      </c>
      <c r="AI17" s="102">
        <f>SUM(AI14:AI16)</f>
        <v/>
      </c>
      <c r="AJ17" s="102">
        <f>SUM(AJ14:AJ16)</f>
        <v/>
      </c>
      <c r="AK17" s="102">
        <f>SUM(AK14:AK16)</f>
        <v/>
      </c>
      <c r="AL17" s="102">
        <f>AK17</f>
        <v/>
      </c>
    </row>
    <row r="19" ht="18" customHeight="1" s="67">
      <c r="A19" s="85" t="inlineStr">
        <is>
          <t>Stockholders' Equity</t>
        </is>
      </c>
      <c r="B19" s="86" t="n"/>
      <c r="C19" s="86" t="n"/>
      <c r="D19" s="86" t="n"/>
      <c r="E19" s="86" t="n"/>
      <c r="F19" s="86" t="n"/>
      <c r="G19" s="86" t="n"/>
      <c r="H19" s="86" t="n"/>
      <c r="I19" s="86" t="n"/>
      <c r="J19" s="86" t="n"/>
      <c r="K19" s="86" t="n"/>
      <c r="L19" s="86" t="n"/>
      <c r="M19" s="86" t="n"/>
      <c r="N19" s="86" t="n"/>
      <c r="O19" s="86" t="n"/>
      <c r="P19" s="86" t="n"/>
      <c r="Q19" s="86" t="n"/>
      <c r="R19" s="86" t="n"/>
      <c r="S19" s="86" t="n"/>
      <c r="T19" s="86" t="n"/>
      <c r="U19" s="86" t="n"/>
      <c r="V19" s="86" t="n"/>
      <c r="W19" s="86" t="n"/>
      <c r="X19" s="86" t="n"/>
      <c r="Y19" s="86" t="n"/>
      <c r="Z19" s="86" t="n"/>
      <c r="AA19" s="86" t="n"/>
      <c r="AB19" s="86" t="n"/>
      <c r="AC19" s="86" t="n"/>
      <c r="AD19" s="86" t="n"/>
      <c r="AE19" s="86" t="n"/>
      <c r="AF19" s="86" t="n"/>
      <c r="AG19" s="86" t="n"/>
      <c r="AH19" s="86" t="n"/>
      <c r="AI19" s="86" t="n"/>
      <c r="AJ19" s="86" t="n"/>
      <c r="AK19" s="86" t="n"/>
      <c r="AL19" s="86" t="n"/>
    </row>
    <row r="20" ht="15" customHeight="1" s="67">
      <c r="A20" s="76" t="inlineStr">
        <is>
          <t xml:space="preserve">  Paid-in capital</t>
        </is>
      </c>
      <c r="B20" s="100">
        <f>'2. Assumptions'!$B$33+IF(1='2. Assumptions'!$B$31,'2. Assumptions'!$B$30,0)</f>
        <v/>
      </c>
      <c r="C20" s="100">
        <f>B20+IF(COLUMN(C20)-2+1='2. Assumptions'!$B$31,'2. Assumptions'!$B$30,0)</f>
        <v/>
      </c>
      <c r="D20" s="100">
        <f>C20+IF(COLUMN(D20)-2+1='2. Assumptions'!$B$31,'2. Assumptions'!$B$30,0)</f>
        <v/>
      </c>
      <c r="E20" s="100">
        <f>D20+IF(COLUMN(E20)-2+1='2. Assumptions'!$B$31,'2. Assumptions'!$B$30,0)</f>
        <v/>
      </c>
      <c r="F20" s="100">
        <f>E20+IF(COLUMN(F20)-2+1='2. Assumptions'!$B$31,'2. Assumptions'!$B$30,0)</f>
        <v/>
      </c>
      <c r="G20" s="100">
        <f>F20+IF(COLUMN(G20)-2+1='2. Assumptions'!$B$31,'2. Assumptions'!$B$30,0)</f>
        <v/>
      </c>
      <c r="H20" s="100">
        <f>G20+IF(COLUMN(H20)-2+1='2. Assumptions'!$B$31,'2. Assumptions'!$B$30,0)</f>
        <v/>
      </c>
      <c r="I20" s="100">
        <f>H20+IF(COLUMN(I20)-2+1='2. Assumptions'!$B$31,'2. Assumptions'!$B$30,0)</f>
        <v/>
      </c>
      <c r="J20" s="100">
        <f>I20+IF(COLUMN(J20)-2+1='2. Assumptions'!$B$31,'2. Assumptions'!$B$30,0)</f>
        <v/>
      </c>
      <c r="K20" s="100">
        <f>J20+IF(COLUMN(K20)-2+1='2. Assumptions'!$B$31,'2. Assumptions'!$B$30,0)</f>
        <v/>
      </c>
      <c r="L20" s="100">
        <f>K20+IF(COLUMN(L20)-2+1='2. Assumptions'!$B$31,'2. Assumptions'!$B$30,0)</f>
        <v/>
      </c>
      <c r="M20" s="100">
        <f>L20+IF(COLUMN(M20)-2+1='2. Assumptions'!$B$31,'2. Assumptions'!$B$30,0)</f>
        <v/>
      </c>
      <c r="N20" s="100">
        <f>M20+IF(COLUMN(N20)-2+1='2. Assumptions'!$B$31,'2. Assumptions'!$B$30,0)</f>
        <v/>
      </c>
      <c r="O20" s="100">
        <f>N20+IF(COLUMN(O20)-2+1='2. Assumptions'!$B$31,'2. Assumptions'!$B$30,0)</f>
        <v/>
      </c>
      <c r="P20" s="100">
        <f>O20+IF(COLUMN(P20)-2+1='2. Assumptions'!$B$31,'2. Assumptions'!$B$30,0)</f>
        <v/>
      </c>
      <c r="Q20" s="100">
        <f>P20+IF(COLUMN(Q20)-2+1='2. Assumptions'!$B$31,'2. Assumptions'!$B$30,0)</f>
        <v/>
      </c>
      <c r="R20" s="100">
        <f>Q20+IF(COLUMN(R20)-2+1='2. Assumptions'!$B$31,'2. Assumptions'!$B$30,0)</f>
        <v/>
      </c>
      <c r="S20" s="100">
        <f>R20+IF(COLUMN(S20)-2+1='2. Assumptions'!$B$31,'2. Assumptions'!$B$30,0)</f>
        <v/>
      </c>
      <c r="T20" s="100">
        <f>S20+IF(COLUMN(T20)-2+1='2. Assumptions'!$B$31,'2. Assumptions'!$B$30,0)</f>
        <v/>
      </c>
      <c r="U20" s="100">
        <f>T20+IF(COLUMN(U20)-2+1='2. Assumptions'!$B$31,'2. Assumptions'!$B$30,0)</f>
        <v/>
      </c>
      <c r="V20" s="100">
        <f>U20+IF(COLUMN(V20)-2+1='2. Assumptions'!$B$31,'2. Assumptions'!$B$30,0)</f>
        <v/>
      </c>
      <c r="W20" s="100">
        <f>V20+IF(COLUMN(W20)-2+1='2. Assumptions'!$B$31,'2. Assumptions'!$B$30,0)</f>
        <v/>
      </c>
      <c r="X20" s="100">
        <f>W20+IF(COLUMN(X20)-2+1='2. Assumptions'!$B$31,'2. Assumptions'!$B$30,0)</f>
        <v/>
      </c>
      <c r="Y20" s="100">
        <f>X20+IF(COLUMN(Y20)-2+1='2. Assumptions'!$B$31,'2. Assumptions'!$B$30,0)</f>
        <v/>
      </c>
      <c r="Z20" s="100">
        <f>Y20+IF(COLUMN(Z20)-2+1='2. Assumptions'!$B$31,'2. Assumptions'!$B$30,0)</f>
        <v/>
      </c>
      <c r="AA20" s="100">
        <f>Z20+IF(COLUMN(AA20)-2+1='2. Assumptions'!$B$31,'2. Assumptions'!$B$30,0)</f>
        <v/>
      </c>
      <c r="AB20" s="100">
        <f>AA20+IF(COLUMN(AB20)-2+1='2. Assumptions'!$B$31,'2. Assumptions'!$B$30,0)</f>
        <v/>
      </c>
      <c r="AC20" s="100">
        <f>AB20+IF(COLUMN(AC20)-2+1='2. Assumptions'!$B$31,'2. Assumptions'!$B$30,0)</f>
        <v/>
      </c>
      <c r="AD20" s="100">
        <f>AC20+IF(COLUMN(AD20)-2+1='2. Assumptions'!$B$31,'2. Assumptions'!$B$30,0)</f>
        <v/>
      </c>
      <c r="AE20" s="100">
        <f>AD20+IF(COLUMN(AE20)-2+1='2. Assumptions'!$B$31,'2. Assumptions'!$B$30,0)</f>
        <v/>
      </c>
      <c r="AF20" s="100">
        <f>AE20+IF(COLUMN(AF20)-2+1='2. Assumptions'!$B$31,'2. Assumptions'!$B$30,0)</f>
        <v/>
      </c>
      <c r="AG20" s="100">
        <f>AF20+IF(COLUMN(AG20)-2+1='2. Assumptions'!$B$31,'2. Assumptions'!$B$30,0)</f>
        <v/>
      </c>
      <c r="AH20" s="100">
        <f>AG20+IF(COLUMN(AH20)-2+1='2. Assumptions'!$B$31,'2. Assumptions'!$B$30,0)</f>
        <v/>
      </c>
      <c r="AI20" s="100">
        <f>AH20+IF(COLUMN(AI20)-2+1='2. Assumptions'!$B$31,'2. Assumptions'!$B$30,0)</f>
        <v/>
      </c>
      <c r="AJ20" s="100">
        <f>AI20+IF(COLUMN(AJ20)-2+1='2. Assumptions'!$B$31,'2. Assumptions'!$B$30,0)</f>
        <v/>
      </c>
      <c r="AK20" s="100">
        <f>AJ20+IF(COLUMN(AK20)-2+1='2. Assumptions'!$B$31,'2. Assumptions'!$B$30,0)</f>
        <v/>
      </c>
      <c r="AL20" s="100">
        <f>AK20</f>
        <v/>
      </c>
    </row>
    <row r="21" ht="15" customHeight="1" s="67">
      <c r="A21" s="76" t="inlineStr">
        <is>
          <t xml:space="preserve">  Retained earnings</t>
        </is>
      </c>
      <c r="B21" s="100">
        <f>'5. P&amp;L'!B24</f>
        <v/>
      </c>
      <c r="C21" s="100">
        <f>B21+'5. P&amp;L'!C24</f>
        <v/>
      </c>
      <c r="D21" s="100">
        <f>C21+'5. P&amp;L'!D24</f>
        <v/>
      </c>
      <c r="E21" s="100">
        <f>D21+'5. P&amp;L'!E24</f>
        <v/>
      </c>
      <c r="F21" s="100">
        <f>E21+'5. P&amp;L'!F24</f>
        <v/>
      </c>
      <c r="G21" s="100">
        <f>F21+'5. P&amp;L'!G24</f>
        <v/>
      </c>
      <c r="H21" s="100">
        <f>G21+'5. P&amp;L'!H24</f>
        <v/>
      </c>
      <c r="I21" s="100">
        <f>H21+'5. P&amp;L'!I24</f>
        <v/>
      </c>
      <c r="J21" s="100">
        <f>I21+'5. P&amp;L'!J24</f>
        <v/>
      </c>
      <c r="K21" s="100">
        <f>J21+'5. P&amp;L'!K24</f>
        <v/>
      </c>
      <c r="L21" s="100">
        <f>K21+'5. P&amp;L'!L24</f>
        <v/>
      </c>
      <c r="M21" s="100">
        <f>L21+'5. P&amp;L'!M24</f>
        <v/>
      </c>
      <c r="N21" s="100">
        <f>M21+'5. P&amp;L'!N24</f>
        <v/>
      </c>
      <c r="O21" s="100">
        <f>N21+'5. P&amp;L'!O24</f>
        <v/>
      </c>
      <c r="P21" s="100">
        <f>O21+'5. P&amp;L'!P24</f>
        <v/>
      </c>
      <c r="Q21" s="100">
        <f>P21+'5. P&amp;L'!Q24</f>
        <v/>
      </c>
      <c r="R21" s="100">
        <f>Q21+'5. P&amp;L'!R24</f>
        <v/>
      </c>
      <c r="S21" s="100">
        <f>R21+'5. P&amp;L'!S24</f>
        <v/>
      </c>
      <c r="T21" s="100">
        <f>S21+'5. P&amp;L'!T24</f>
        <v/>
      </c>
      <c r="U21" s="100">
        <f>T21+'5. P&amp;L'!U24</f>
        <v/>
      </c>
      <c r="V21" s="100">
        <f>U21+'5. P&amp;L'!V24</f>
        <v/>
      </c>
      <c r="W21" s="100">
        <f>V21+'5. P&amp;L'!W24</f>
        <v/>
      </c>
      <c r="X21" s="100">
        <f>W21+'5. P&amp;L'!X24</f>
        <v/>
      </c>
      <c r="Y21" s="100">
        <f>X21+'5. P&amp;L'!Y24</f>
        <v/>
      </c>
      <c r="Z21" s="100">
        <f>Y21+'5. P&amp;L'!Z24</f>
        <v/>
      </c>
      <c r="AA21" s="100">
        <f>Z21+'5. P&amp;L'!AA24</f>
        <v/>
      </c>
      <c r="AB21" s="100">
        <f>AA21+'5. P&amp;L'!AB24</f>
        <v/>
      </c>
      <c r="AC21" s="100">
        <f>AB21+'5. P&amp;L'!AC24</f>
        <v/>
      </c>
      <c r="AD21" s="100">
        <f>AC21+'5. P&amp;L'!AD24</f>
        <v/>
      </c>
      <c r="AE21" s="100">
        <f>AD21+'5. P&amp;L'!AE24</f>
        <v/>
      </c>
      <c r="AF21" s="100">
        <f>AE21+'5. P&amp;L'!AF24</f>
        <v/>
      </c>
      <c r="AG21" s="100">
        <f>AF21+'5. P&amp;L'!AG24</f>
        <v/>
      </c>
      <c r="AH21" s="100">
        <f>AG21+'5. P&amp;L'!AH24</f>
        <v/>
      </c>
      <c r="AI21" s="100">
        <f>AH21+'5. P&amp;L'!AI24</f>
        <v/>
      </c>
      <c r="AJ21" s="100">
        <f>AI21+'5. P&amp;L'!AJ24</f>
        <v/>
      </c>
      <c r="AK21" s="100">
        <f>AJ21+'5. P&amp;L'!AK24</f>
        <v/>
      </c>
      <c r="AL21" s="100">
        <f>AK21</f>
        <v/>
      </c>
    </row>
    <row r="22" ht="15" customHeight="1" s="67">
      <c r="A22" s="78" t="inlineStr">
        <is>
          <t>Total stockholders' equity</t>
        </is>
      </c>
      <c r="B22" s="102">
        <f>B20+B21</f>
        <v/>
      </c>
      <c r="C22" s="102">
        <f>C20+C21</f>
        <v/>
      </c>
      <c r="D22" s="102">
        <f>D20+D21</f>
        <v/>
      </c>
      <c r="E22" s="102">
        <f>E20+E21</f>
        <v/>
      </c>
      <c r="F22" s="102">
        <f>F20+F21</f>
        <v/>
      </c>
      <c r="G22" s="102">
        <f>G20+G21</f>
        <v/>
      </c>
      <c r="H22" s="102">
        <f>H20+H21</f>
        <v/>
      </c>
      <c r="I22" s="102">
        <f>I20+I21</f>
        <v/>
      </c>
      <c r="J22" s="102">
        <f>J20+J21</f>
        <v/>
      </c>
      <c r="K22" s="102">
        <f>K20+K21</f>
        <v/>
      </c>
      <c r="L22" s="102">
        <f>L20+L21</f>
        <v/>
      </c>
      <c r="M22" s="102">
        <f>M20+M21</f>
        <v/>
      </c>
      <c r="N22" s="102">
        <f>N20+N21</f>
        <v/>
      </c>
      <c r="O22" s="102">
        <f>O20+O21</f>
        <v/>
      </c>
      <c r="P22" s="102">
        <f>P20+P21</f>
        <v/>
      </c>
      <c r="Q22" s="102">
        <f>Q20+Q21</f>
        <v/>
      </c>
      <c r="R22" s="102">
        <f>R20+R21</f>
        <v/>
      </c>
      <c r="S22" s="102">
        <f>S20+S21</f>
        <v/>
      </c>
      <c r="T22" s="102">
        <f>T20+T21</f>
        <v/>
      </c>
      <c r="U22" s="102">
        <f>U20+U21</f>
        <v/>
      </c>
      <c r="V22" s="102">
        <f>V20+V21</f>
        <v/>
      </c>
      <c r="W22" s="102">
        <f>W20+W21</f>
        <v/>
      </c>
      <c r="X22" s="102">
        <f>X20+X21</f>
        <v/>
      </c>
      <c r="Y22" s="102">
        <f>Y20+Y21</f>
        <v/>
      </c>
      <c r="Z22" s="102">
        <f>Z20+Z21</f>
        <v/>
      </c>
      <c r="AA22" s="102">
        <f>AA20+AA21</f>
        <v/>
      </c>
      <c r="AB22" s="102">
        <f>AB20+AB21</f>
        <v/>
      </c>
      <c r="AC22" s="102">
        <f>AC20+AC21</f>
        <v/>
      </c>
      <c r="AD22" s="102">
        <f>AD20+AD21</f>
        <v/>
      </c>
      <c r="AE22" s="102">
        <f>AE20+AE21</f>
        <v/>
      </c>
      <c r="AF22" s="102">
        <f>AF20+AF21</f>
        <v/>
      </c>
      <c r="AG22" s="102">
        <f>AG20+AG21</f>
        <v/>
      </c>
      <c r="AH22" s="102">
        <f>AH20+AH21</f>
        <v/>
      </c>
      <c r="AI22" s="102">
        <f>AI20+AI21</f>
        <v/>
      </c>
      <c r="AJ22" s="102">
        <f>AJ20+AJ21</f>
        <v/>
      </c>
      <c r="AK22" s="102">
        <f>AK20+AK21</f>
        <v/>
      </c>
      <c r="AL22" s="102">
        <f>AK22</f>
        <v/>
      </c>
    </row>
    <row r="24" ht="18" customHeight="1" s="67">
      <c r="A24" s="85" t="inlineStr">
        <is>
          <t>Check</t>
        </is>
      </c>
      <c r="B24" s="86" t="n"/>
      <c r="C24" s="86" t="n"/>
      <c r="D24" s="86" t="n"/>
      <c r="E24" s="86" t="n"/>
      <c r="F24" s="86" t="n"/>
      <c r="G24" s="86" t="n"/>
      <c r="H24" s="86" t="n"/>
      <c r="I24" s="86" t="n"/>
      <c r="J24" s="86" t="n"/>
      <c r="K24" s="86" t="n"/>
      <c r="L24" s="86" t="n"/>
      <c r="M24" s="86" t="n"/>
      <c r="N24" s="86" t="n"/>
      <c r="O24" s="86" t="n"/>
      <c r="P24" s="86" t="n"/>
      <c r="Q24" s="86" t="n"/>
      <c r="R24" s="86" t="n"/>
      <c r="S24" s="86" t="n"/>
      <c r="T24" s="86" t="n"/>
      <c r="U24" s="86" t="n"/>
      <c r="V24" s="86" t="n"/>
      <c r="W24" s="86" t="n"/>
      <c r="X24" s="86" t="n"/>
      <c r="Y24" s="86" t="n"/>
      <c r="Z24" s="86" t="n"/>
      <c r="AA24" s="86" t="n"/>
      <c r="AB24" s="86" t="n"/>
      <c r="AC24" s="86" t="n"/>
      <c r="AD24" s="86" t="n"/>
      <c r="AE24" s="86" t="n"/>
      <c r="AF24" s="86" t="n"/>
      <c r="AG24" s="86" t="n"/>
      <c r="AH24" s="86" t="n"/>
      <c r="AI24" s="86" t="n"/>
      <c r="AJ24" s="86" t="n"/>
      <c r="AK24" s="86" t="n"/>
      <c r="AL24" s="86" t="n"/>
    </row>
    <row r="25" ht="15" customHeight="1" s="67">
      <c r="A25" s="78" t="inlineStr">
        <is>
          <t>Total liabilities + equity</t>
        </is>
      </c>
      <c r="B25" s="102">
        <f>B17+B22</f>
        <v/>
      </c>
      <c r="C25" s="102">
        <f>C17+C22</f>
        <v/>
      </c>
      <c r="D25" s="102">
        <f>D17+D22</f>
        <v/>
      </c>
      <c r="E25" s="102">
        <f>E17+E22</f>
        <v/>
      </c>
      <c r="F25" s="102">
        <f>F17+F22</f>
        <v/>
      </c>
      <c r="G25" s="102">
        <f>G17+G22</f>
        <v/>
      </c>
      <c r="H25" s="102">
        <f>H17+H22</f>
        <v/>
      </c>
      <c r="I25" s="102">
        <f>I17+I22</f>
        <v/>
      </c>
      <c r="J25" s="102">
        <f>J17+J22</f>
        <v/>
      </c>
      <c r="K25" s="102">
        <f>K17+K22</f>
        <v/>
      </c>
      <c r="L25" s="102">
        <f>L17+L22</f>
        <v/>
      </c>
      <c r="M25" s="102">
        <f>M17+M22</f>
        <v/>
      </c>
      <c r="N25" s="102">
        <f>N17+N22</f>
        <v/>
      </c>
      <c r="O25" s="102">
        <f>O17+O22</f>
        <v/>
      </c>
      <c r="P25" s="102">
        <f>P17+P22</f>
        <v/>
      </c>
      <c r="Q25" s="102">
        <f>Q17+Q22</f>
        <v/>
      </c>
      <c r="R25" s="102">
        <f>R17+R22</f>
        <v/>
      </c>
      <c r="S25" s="102">
        <f>S17+S22</f>
        <v/>
      </c>
      <c r="T25" s="102">
        <f>T17+T22</f>
        <v/>
      </c>
      <c r="U25" s="102">
        <f>U17+U22</f>
        <v/>
      </c>
      <c r="V25" s="102">
        <f>V17+V22</f>
        <v/>
      </c>
      <c r="W25" s="102">
        <f>W17+W22</f>
        <v/>
      </c>
      <c r="X25" s="102">
        <f>X17+X22</f>
        <v/>
      </c>
      <c r="Y25" s="102">
        <f>Y17+Y22</f>
        <v/>
      </c>
      <c r="Z25" s="102">
        <f>Z17+Z22</f>
        <v/>
      </c>
      <c r="AA25" s="102">
        <f>AA17+AA22</f>
        <v/>
      </c>
      <c r="AB25" s="102">
        <f>AB17+AB22</f>
        <v/>
      </c>
      <c r="AC25" s="102">
        <f>AC17+AC22</f>
        <v/>
      </c>
      <c r="AD25" s="102">
        <f>AD17+AD22</f>
        <v/>
      </c>
      <c r="AE25" s="102">
        <f>AE17+AE22</f>
        <v/>
      </c>
      <c r="AF25" s="102">
        <f>AF17+AF22</f>
        <v/>
      </c>
      <c r="AG25" s="102">
        <f>AG17+AG22</f>
        <v/>
      </c>
      <c r="AH25" s="102">
        <f>AH17+AH22</f>
        <v/>
      </c>
      <c r="AI25" s="102">
        <f>AI17+AI22</f>
        <v/>
      </c>
      <c r="AJ25" s="102">
        <f>AJ17+AJ22</f>
        <v/>
      </c>
      <c r="AK25" s="102">
        <f>AK17+AK22</f>
        <v/>
      </c>
      <c r="AL25" s="102">
        <f>AK25</f>
        <v/>
      </c>
    </row>
    <row r="26" ht="15" customHeight="1" s="67">
      <c r="A26" s="76" t="inlineStr">
        <is>
          <t>Balance check (should = 0)</t>
        </is>
      </c>
      <c r="B26" s="103">
        <f>B11-B25</f>
        <v/>
      </c>
      <c r="C26" s="103">
        <f>C11-C25</f>
        <v/>
      </c>
      <c r="D26" s="103">
        <f>D11-D25</f>
        <v/>
      </c>
      <c r="E26" s="103">
        <f>E11-E25</f>
        <v/>
      </c>
      <c r="F26" s="103">
        <f>F11-F25</f>
        <v/>
      </c>
      <c r="G26" s="103">
        <f>G11-G25</f>
        <v/>
      </c>
      <c r="H26" s="103">
        <f>H11-H25</f>
        <v/>
      </c>
      <c r="I26" s="103">
        <f>I11-I25</f>
        <v/>
      </c>
      <c r="J26" s="103">
        <f>J11-J25</f>
        <v/>
      </c>
      <c r="K26" s="103">
        <f>K11-K25</f>
        <v/>
      </c>
      <c r="L26" s="103">
        <f>L11-L25</f>
        <v/>
      </c>
      <c r="M26" s="103">
        <f>M11-M25</f>
        <v/>
      </c>
      <c r="N26" s="103">
        <f>N11-N25</f>
        <v/>
      </c>
      <c r="O26" s="103">
        <f>O11-O25</f>
        <v/>
      </c>
      <c r="P26" s="103">
        <f>P11-P25</f>
        <v/>
      </c>
      <c r="Q26" s="103">
        <f>Q11-Q25</f>
        <v/>
      </c>
      <c r="R26" s="103">
        <f>R11-R25</f>
        <v/>
      </c>
      <c r="S26" s="103">
        <f>S11-S25</f>
        <v/>
      </c>
      <c r="T26" s="103">
        <f>T11-T25</f>
        <v/>
      </c>
      <c r="U26" s="103">
        <f>U11-U25</f>
        <v/>
      </c>
      <c r="V26" s="103">
        <f>V11-V25</f>
        <v/>
      </c>
      <c r="W26" s="103">
        <f>W11-W25</f>
        <v/>
      </c>
      <c r="X26" s="103">
        <f>X11-X25</f>
        <v/>
      </c>
      <c r="Y26" s="103">
        <f>Y11-Y25</f>
        <v/>
      </c>
      <c r="Z26" s="103">
        <f>Z11-Z25</f>
        <v/>
      </c>
      <c r="AA26" s="103">
        <f>AA11-AA25</f>
        <v/>
      </c>
      <c r="AB26" s="103">
        <f>AB11-AB25</f>
        <v/>
      </c>
      <c r="AC26" s="103">
        <f>AC11-AC25</f>
        <v/>
      </c>
      <c r="AD26" s="103">
        <f>AD11-AD25</f>
        <v/>
      </c>
      <c r="AE26" s="103">
        <f>AE11-AE25</f>
        <v/>
      </c>
      <c r="AF26" s="103">
        <f>AF11-AF25</f>
        <v/>
      </c>
      <c r="AG26" s="103">
        <f>AG11-AG25</f>
        <v/>
      </c>
      <c r="AH26" s="103">
        <f>AH11-AH25</f>
        <v/>
      </c>
      <c r="AI26" s="103">
        <f>AI11-AI25</f>
        <v/>
      </c>
      <c r="AJ26" s="103">
        <f>AJ11-AJ25</f>
        <v/>
      </c>
      <c r="AK26" s="103">
        <f>AK11-AK25</f>
        <v/>
      </c>
      <c r="AL26" s="103">
        <f>AK26</f>
        <v/>
      </c>
    </row>
  </sheetData>
  <sheetProtection selectLockedCells="0" selectUnlockedCells="0" sheet="1" objects="1" insertRows="1" insertHyperlinks="1" autoFilter="1" scenarios="1" formatColumns="1" deleteColumns="1" insertColumns="1" pivotTables="1" deleteRows="1" formatCells="1" formatRows="1" sort="1" password="D288"/>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7.xml><?xml version="1.0" encoding="utf-8"?>
<worksheet xmlns="http://schemas.openxmlformats.org/spreadsheetml/2006/main">
  <sheetPr filterMode="0">
    <outlinePr summaryBelow="1" summaryRight="1"/>
    <pageSetUpPr fitToPage="0"/>
  </sheetPr>
  <dimension ref="A1:AL26"/>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8" customWidth="1" style="66" min="1" max="1"/>
    <col width="12" customWidth="1" style="66" min="2" max="38"/>
  </cols>
  <sheetData>
    <row r="1" ht="24" customHeight="1" s="67">
      <c r="A1" s="83" t="inlineStr">
        <is>
          <t>Cash Flow Statement</t>
        </is>
      </c>
    </row>
    <row r="2" ht="15" customHeight="1" s="67">
      <c r="A2" s="70" t="inlineStr">
        <is>
          <t>Monthly cash flow, indirect method. Reconciles P&amp;L net income to actual cash.</t>
        </is>
      </c>
    </row>
    <row r="3">
      <c r="A3" s="125" t="inlineStr">
        <is>
          <t>⚠ SAMPLE — For evaluation only. Buy at awbrinnovations.com/fastmodel for a custom model with your data.</t>
        </is>
      </c>
    </row>
    <row r="4" ht="18" customHeight="1" s="67">
      <c r="A4" s="95" t="n"/>
      <c r="B4" s="96" t="n">
        <v>46023</v>
      </c>
      <c r="C4" s="96" t="n">
        <v>46054</v>
      </c>
      <c r="D4" s="96" t="n">
        <v>46082</v>
      </c>
      <c r="E4" s="96" t="n">
        <v>46113</v>
      </c>
      <c r="F4" s="96" t="n">
        <v>46143</v>
      </c>
      <c r="G4" s="96" t="n">
        <v>46174</v>
      </c>
      <c r="H4" s="96" t="n">
        <v>46204</v>
      </c>
      <c r="I4" s="96" t="n">
        <v>46235</v>
      </c>
      <c r="J4" s="96" t="n">
        <v>46266</v>
      </c>
      <c r="K4" s="96" t="n">
        <v>46296</v>
      </c>
      <c r="L4" s="96" t="n">
        <v>46327</v>
      </c>
      <c r="M4" s="96" t="n">
        <v>46357</v>
      </c>
      <c r="N4" s="96" t="n">
        <v>46388</v>
      </c>
      <c r="O4" s="96" t="n">
        <v>46419</v>
      </c>
      <c r="P4" s="96" t="n">
        <v>46447</v>
      </c>
      <c r="Q4" s="96" t="n">
        <v>46478</v>
      </c>
      <c r="R4" s="96" t="n">
        <v>46508</v>
      </c>
      <c r="S4" s="96" t="n">
        <v>46539</v>
      </c>
      <c r="T4" s="96" t="n">
        <v>46569</v>
      </c>
      <c r="U4" s="96" t="n">
        <v>46600</v>
      </c>
      <c r="V4" s="96" t="n">
        <v>46631</v>
      </c>
      <c r="W4" s="96" t="n">
        <v>46661</v>
      </c>
      <c r="X4" s="96" t="n">
        <v>46692</v>
      </c>
      <c r="Y4" s="96" t="n">
        <v>46722</v>
      </c>
      <c r="Z4" s="96" t="n">
        <v>46753</v>
      </c>
      <c r="AA4" s="96" t="n">
        <v>46784</v>
      </c>
      <c r="AB4" s="96" t="n">
        <v>46813</v>
      </c>
      <c r="AC4" s="96" t="n">
        <v>46844</v>
      </c>
      <c r="AD4" s="96" t="n">
        <v>46874</v>
      </c>
      <c r="AE4" s="96" t="n">
        <v>46905</v>
      </c>
      <c r="AF4" s="96" t="n">
        <v>46935</v>
      </c>
      <c r="AG4" s="96" t="n">
        <v>46966</v>
      </c>
      <c r="AH4" s="96" t="n">
        <v>46997</v>
      </c>
      <c r="AI4" s="96" t="n">
        <v>47027</v>
      </c>
      <c r="AJ4" s="96" t="n">
        <v>47058</v>
      </c>
      <c r="AK4" s="96" t="n">
        <v>47088</v>
      </c>
      <c r="AL4" s="97" t="inlineStr">
        <is>
          <t>3-Yr</t>
        </is>
      </c>
    </row>
    <row r="5" ht="18" customHeight="1" s="67">
      <c r="A5" s="85" t="inlineStr">
        <is>
          <t>Operating Activities</t>
        </is>
      </c>
      <c r="B5" s="86" t="n"/>
      <c r="C5" s="86" t="n"/>
      <c r="D5" s="86" t="n"/>
      <c r="E5" s="86" t="n"/>
      <c r="F5" s="86" t="n"/>
      <c r="G5" s="86" t="n"/>
      <c r="H5" s="86" t="n"/>
      <c r="I5" s="86" t="n"/>
      <c r="J5" s="86" t="n"/>
      <c r="K5" s="86" t="n"/>
      <c r="L5" s="86" t="n"/>
      <c r="M5" s="86" t="n"/>
      <c r="N5" s="86" t="n"/>
      <c r="O5" s="86" t="n"/>
      <c r="P5" s="86" t="n"/>
      <c r="Q5" s="86" t="n"/>
      <c r="R5" s="86" t="n"/>
      <c r="S5" s="86" t="n"/>
      <c r="T5" s="86" t="n"/>
      <c r="U5" s="86" t="n"/>
      <c r="V5" s="86" t="n"/>
      <c r="W5" s="86" t="n"/>
      <c r="X5" s="86" t="n"/>
      <c r="Y5" s="86" t="n"/>
      <c r="Z5" s="86" t="n"/>
      <c r="AA5" s="86" t="n"/>
      <c r="AB5" s="86" t="n"/>
      <c r="AC5" s="86" t="n"/>
      <c r="AD5" s="86" t="n"/>
      <c r="AE5" s="86" t="n"/>
      <c r="AF5" s="86" t="n"/>
      <c r="AG5" s="86" t="n"/>
      <c r="AH5" s="86" t="n"/>
      <c r="AI5" s="86" t="n"/>
      <c r="AJ5" s="86" t="n"/>
      <c r="AK5" s="86" t="n"/>
      <c r="AL5" s="86" t="n"/>
    </row>
    <row r="6" ht="15" customHeight="1" s="67">
      <c r="A6" s="76" t="inlineStr">
        <is>
          <t xml:space="preserve">  Net income</t>
        </is>
      </c>
      <c r="B6" s="100">
        <f>'5. P&amp;L'!B24</f>
        <v/>
      </c>
      <c r="C6" s="100">
        <f>'5. P&amp;L'!C24</f>
        <v/>
      </c>
      <c r="D6" s="100">
        <f>'5. P&amp;L'!D24</f>
        <v/>
      </c>
      <c r="E6" s="100">
        <f>'5. P&amp;L'!E24</f>
        <v/>
      </c>
      <c r="F6" s="100">
        <f>'5. P&amp;L'!F24</f>
        <v/>
      </c>
      <c r="G6" s="100">
        <f>'5. P&amp;L'!G24</f>
        <v/>
      </c>
      <c r="H6" s="100">
        <f>'5. P&amp;L'!H24</f>
        <v/>
      </c>
      <c r="I6" s="100">
        <f>'5. P&amp;L'!I24</f>
        <v/>
      </c>
      <c r="J6" s="100">
        <f>'5. P&amp;L'!J24</f>
        <v/>
      </c>
      <c r="K6" s="100">
        <f>'5. P&amp;L'!K24</f>
        <v/>
      </c>
      <c r="L6" s="100">
        <f>'5. P&amp;L'!L24</f>
        <v/>
      </c>
      <c r="M6" s="100">
        <f>'5. P&amp;L'!M24</f>
        <v/>
      </c>
      <c r="N6" s="100">
        <f>'5. P&amp;L'!N24</f>
        <v/>
      </c>
      <c r="O6" s="100">
        <f>'5. P&amp;L'!O24</f>
        <v/>
      </c>
      <c r="P6" s="100">
        <f>'5. P&amp;L'!P24</f>
        <v/>
      </c>
      <c r="Q6" s="100">
        <f>'5. P&amp;L'!Q24</f>
        <v/>
      </c>
      <c r="R6" s="100">
        <f>'5. P&amp;L'!R24</f>
        <v/>
      </c>
      <c r="S6" s="100">
        <f>'5. P&amp;L'!S24</f>
        <v/>
      </c>
      <c r="T6" s="100">
        <f>'5. P&amp;L'!T24</f>
        <v/>
      </c>
      <c r="U6" s="100">
        <f>'5. P&amp;L'!U24</f>
        <v/>
      </c>
      <c r="V6" s="100">
        <f>'5. P&amp;L'!V24</f>
        <v/>
      </c>
      <c r="W6" s="100">
        <f>'5. P&amp;L'!W24</f>
        <v/>
      </c>
      <c r="X6" s="100">
        <f>'5. P&amp;L'!X24</f>
        <v/>
      </c>
      <c r="Y6" s="100">
        <f>'5. P&amp;L'!Y24</f>
        <v/>
      </c>
      <c r="Z6" s="100">
        <f>'5. P&amp;L'!Z24</f>
        <v/>
      </c>
      <c r="AA6" s="100">
        <f>'5. P&amp;L'!AA24</f>
        <v/>
      </c>
      <c r="AB6" s="100">
        <f>'5. P&amp;L'!AB24</f>
        <v/>
      </c>
      <c r="AC6" s="100">
        <f>'5. P&amp;L'!AC24</f>
        <v/>
      </c>
      <c r="AD6" s="100">
        <f>'5. P&amp;L'!AD24</f>
        <v/>
      </c>
      <c r="AE6" s="100">
        <f>'5. P&amp;L'!AE24</f>
        <v/>
      </c>
      <c r="AF6" s="100">
        <f>'5. P&amp;L'!AF24</f>
        <v/>
      </c>
      <c r="AG6" s="100">
        <f>'5. P&amp;L'!AG24</f>
        <v/>
      </c>
      <c r="AH6" s="100">
        <f>'5. P&amp;L'!AH24</f>
        <v/>
      </c>
      <c r="AI6" s="100">
        <f>'5. P&amp;L'!AI24</f>
        <v/>
      </c>
      <c r="AJ6" s="100">
        <f>'5. P&amp;L'!AJ24</f>
        <v/>
      </c>
      <c r="AK6" s="100">
        <f>'5. P&amp;L'!AK24</f>
        <v/>
      </c>
      <c r="AL6" s="100">
        <f>SUM(B6:AK6)</f>
        <v/>
      </c>
    </row>
    <row r="7" ht="15" customHeight="1" s="67">
      <c r="A7" s="76" t="inlineStr">
        <is>
          <t xml:space="preserve">  (+) D&amp;A</t>
        </is>
      </c>
      <c r="B7" s="100">
        <f>'4. OpEx'!B30</f>
        <v/>
      </c>
      <c r="C7" s="100">
        <f>'4. OpEx'!C30</f>
        <v/>
      </c>
      <c r="D7" s="100">
        <f>'4. OpEx'!D30</f>
        <v/>
      </c>
      <c r="E7" s="100">
        <f>'4. OpEx'!E30</f>
        <v/>
      </c>
      <c r="F7" s="100">
        <f>'4. OpEx'!F30</f>
        <v/>
      </c>
      <c r="G7" s="100">
        <f>'4. OpEx'!G30</f>
        <v/>
      </c>
      <c r="H7" s="100">
        <f>'4. OpEx'!H30</f>
        <v/>
      </c>
      <c r="I7" s="100">
        <f>'4. OpEx'!I30</f>
        <v/>
      </c>
      <c r="J7" s="100">
        <f>'4. OpEx'!J30</f>
        <v/>
      </c>
      <c r="K7" s="100">
        <f>'4. OpEx'!K30</f>
        <v/>
      </c>
      <c r="L7" s="100">
        <f>'4. OpEx'!L30</f>
        <v/>
      </c>
      <c r="M7" s="100">
        <f>'4. OpEx'!M30</f>
        <v/>
      </c>
      <c r="N7" s="100">
        <f>'4. OpEx'!N30</f>
        <v/>
      </c>
      <c r="O7" s="100">
        <f>'4. OpEx'!O30</f>
        <v/>
      </c>
      <c r="P7" s="100">
        <f>'4. OpEx'!P30</f>
        <v/>
      </c>
      <c r="Q7" s="100">
        <f>'4. OpEx'!Q30</f>
        <v/>
      </c>
      <c r="R7" s="100">
        <f>'4. OpEx'!R30</f>
        <v/>
      </c>
      <c r="S7" s="100">
        <f>'4. OpEx'!S30</f>
        <v/>
      </c>
      <c r="T7" s="100">
        <f>'4. OpEx'!T30</f>
        <v/>
      </c>
      <c r="U7" s="100">
        <f>'4. OpEx'!U30</f>
        <v/>
      </c>
      <c r="V7" s="100">
        <f>'4. OpEx'!V30</f>
        <v/>
      </c>
      <c r="W7" s="100">
        <f>'4. OpEx'!W30</f>
        <v/>
      </c>
      <c r="X7" s="100">
        <f>'4. OpEx'!X30</f>
        <v/>
      </c>
      <c r="Y7" s="100">
        <f>'4. OpEx'!Y30</f>
        <v/>
      </c>
      <c r="Z7" s="100">
        <f>'4. OpEx'!Z30</f>
        <v/>
      </c>
      <c r="AA7" s="100">
        <f>'4. OpEx'!AA30</f>
        <v/>
      </c>
      <c r="AB7" s="100">
        <f>'4. OpEx'!AB30</f>
        <v/>
      </c>
      <c r="AC7" s="100">
        <f>'4. OpEx'!AC30</f>
        <v/>
      </c>
      <c r="AD7" s="100">
        <f>'4. OpEx'!AD30</f>
        <v/>
      </c>
      <c r="AE7" s="100">
        <f>'4. OpEx'!AE30</f>
        <v/>
      </c>
      <c r="AF7" s="100">
        <f>'4. OpEx'!AF30</f>
        <v/>
      </c>
      <c r="AG7" s="100">
        <f>'4. OpEx'!AG30</f>
        <v/>
      </c>
      <c r="AH7" s="100">
        <f>'4. OpEx'!AH30</f>
        <v/>
      </c>
      <c r="AI7" s="100">
        <f>'4. OpEx'!AI30</f>
        <v/>
      </c>
      <c r="AJ7" s="100">
        <f>'4. OpEx'!AJ30</f>
        <v/>
      </c>
      <c r="AK7" s="100">
        <f>'4. OpEx'!AK30</f>
        <v/>
      </c>
      <c r="AL7" s="100">
        <f>SUM(B7:AK7)</f>
        <v/>
      </c>
    </row>
    <row r="8" ht="15" customHeight="1" s="67">
      <c r="A8" s="76" t="inlineStr">
        <is>
          <t xml:space="preserve">  (-) Increase in AR</t>
        </is>
      </c>
      <c r="B8" s="100">
        <f>-'6. Balance Sheet'!B7</f>
        <v/>
      </c>
      <c r="C8" s="100">
        <f>-('6. Balance Sheet'!C7-'6. Balance Sheet'!B7)</f>
        <v/>
      </c>
      <c r="D8" s="100">
        <f>-('6. Balance Sheet'!D7-'6. Balance Sheet'!C7)</f>
        <v/>
      </c>
      <c r="E8" s="100">
        <f>-('6. Balance Sheet'!E7-'6. Balance Sheet'!D7)</f>
        <v/>
      </c>
      <c r="F8" s="100">
        <f>-('6. Balance Sheet'!F7-'6. Balance Sheet'!E7)</f>
        <v/>
      </c>
      <c r="G8" s="100">
        <f>-('6. Balance Sheet'!G7-'6. Balance Sheet'!F7)</f>
        <v/>
      </c>
      <c r="H8" s="100">
        <f>-('6. Balance Sheet'!H7-'6. Balance Sheet'!G7)</f>
        <v/>
      </c>
      <c r="I8" s="100">
        <f>-('6. Balance Sheet'!I7-'6. Balance Sheet'!H7)</f>
        <v/>
      </c>
      <c r="J8" s="100">
        <f>-('6. Balance Sheet'!J7-'6. Balance Sheet'!I7)</f>
        <v/>
      </c>
      <c r="K8" s="100">
        <f>-('6. Balance Sheet'!K7-'6. Balance Sheet'!J7)</f>
        <v/>
      </c>
      <c r="L8" s="100">
        <f>-('6. Balance Sheet'!L7-'6. Balance Sheet'!K7)</f>
        <v/>
      </c>
      <c r="M8" s="100">
        <f>-('6. Balance Sheet'!M7-'6. Balance Sheet'!L7)</f>
        <v/>
      </c>
      <c r="N8" s="100">
        <f>-('6. Balance Sheet'!N7-'6. Balance Sheet'!M7)</f>
        <v/>
      </c>
      <c r="O8" s="100">
        <f>-('6. Balance Sheet'!O7-'6. Balance Sheet'!N7)</f>
        <v/>
      </c>
      <c r="P8" s="100">
        <f>-('6. Balance Sheet'!P7-'6. Balance Sheet'!O7)</f>
        <v/>
      </c>
      <c r="Q8" s="100">
        <f>-('6. Balance Sheet'!Q7-'6. Balance Sheet'!P7)</f>
        <v/>
      </c>
      <c r="R8" s="100">
        <f>-('6. Balance Sheet'!R7-'6. Balance Sheet'!Q7)</f>
        <v/>
      </c>
      <c r="S8" s="100">
        <f>-('6. Balance Sheet'!S7-'6. Balance Sheet'!R7)</f>
        <v/>
      </c>
      <c r="T8" s="100">
        <f>-('6. Balance Sheet'!T7-'6. Balance Sheet'!S7)</f>
        <v/>
      </c>
      <c r="U8" s="100">
        <f>-('6. Balance Sheet'!U7-'6. Balance Sheet'!T7)</f>
        <v/>
      </c>
      <c r="V8" s="100">
        <f>-('6. Balance Sheet'!V7-'6. Balance Sheet'!U7)</f>
        <v/>
      </c>
      <c r="W8" s="100">
        <f>-('6. Balance Sheet'!W7-'6. Balance Sheet'!V7)</f>
        <v/>
      </c>
      <c r="X8" s="100">
        <f>-('6. Balance Sheet'!X7-'6. Balance Sheet'!W7)</f>
        <v/>
      </c>
      <c r="Y8" s="100">
        <f>-('6. Balance Sheet'!Y7-'6. Balance Sheet'!X7)</f>
        <v/>
      </c>
      <c r="Z8" s="100">
        <f>-('6. Balance Sheet'!Z7-'6. Balance Sheet'!Y7)</f>
        <v/>
      </c>
      <c r="AA8" s="100">
        <f>-('6. Balance Sheet'!AA7-'6. Balance Sheet'!Z7)</f>
        <v/>
      </c>
      <c r="AB8" s="100">
        <f>-('6. Balance Sheet'!AB7-'6. Balance Sheet'!AA7)</f>
        <v/>
      </c>
      <c r="AC8" s="100">
        <f>-('6. Balance Sheet'!AC7-'6. Balance Sheet'!AB7)</f>
        <v/>
      </c>
      <c r="AD8" s="100">
        <f>-('6. Balance Sheet'!AD7-'6. Balance Sheet'!AC7)</f>
        <v/>
      </c>
      <c r="AE8" s="100">
        <f>-('6. Balance Sheet'!AE7-'6. Balance Sheet'!AD7)</f>
        <v/>
      </c>
      <c r="AF8" s="100">
        <f>-('6. Balance Sheet'!AF7-'6. Balance Sheet'!AE7)</f>
        <v/>
      </c>
      <c r="AG8" s="100">
        <f>-('6. Balance Sheet'!AG7-'6. Balance Sheet'!AF7)</f>
        <v/>
      </c>
      <c r="AH8" s="100">
        <f>-('6. Balance Sheet'!AH7-'6. Balance Sheet'!AG7)</f>
        <v/>
      </c>
      <c r="AI8" s="100">
        <f>-('6. Balance Sheet'!AI7-'6. Balance Sheet'!AH7)</f>
        <v/>
      </c>
      <c r="AJ8" s="100">
        <f>-('6. Balance Sheet'!AJ7-'6. Balance Sheet'!AI7)</f>
        <v/>
      </c>
      <c r="AK8" s="100">
        <f>-('6. Balance Sheet'!AK7-'6. Balance Sheet'!AJ7)</f>
        <v/>
      </c>
      <c r="AL8" s="100">
        <f>SUM(B8:AK8)</f>
        <v/>
      </c>
    </row>
    <row r="9" ht="15" customHeight="1" s="67">
      <c r="A9" s="76" t="inlineStr">
        <is>
          <t xml:space="preserve">  (+) Increase in AP</t>
        </is>
      </c>
      <c r="B9" s="100">
        <f>'6. Balance Sheet'!B14</f>
        <v/>
      </c>
      <c r="C9" s="100">
        <f>'6. Balance Sheet'!C14-'6. Balance Sheet'!B14</f>
        <v/>
      </c>
      <c r="D9" s="100">
        <f>'6. Balance Sheet'!D14-'6. Balance Sheet'!C14</f>
        <v/>
      </c>
      <c r="E9" s="100">
        <f>'6. Balance Sheet'!E14-'6. Balance Sheet'!D14</f>
        <v/>
      </c>
      <c r="F9" s="100">
        <f>'6. Balance Sheet'!F14-'6. Balance Sheet'!E14</f>
        <v/>
      </c>
      <c r="G9" s="100">
        <f>'6. Balance Sheet'!G14-'6. Balance Sheet'!F14</f>
        <v/>
      </c>
      <c r="H9" s="100">
        <f>'6. Balance Sheet'!H14-'6. Balance Sheet'!G14</f>
        <v/>
      </c>
      <c r="I9" s="100">
        <f>'6. Balance Sheet'!I14-'6. Balance Sheet'!H14</f>
        <v/>
      </c>
      <c r="J9" s="100">
        <f>'6. Balance Sheet'!J14-'6. Balance Sheet'!I14</f>
        <v/>
      </c>
      <c r="K9" s="100">
        <f>'6. Balance Sheet'!K14-'6. Balance Sheet'!J14</f>
        <v/>
      </c>
      <c r="L9" s="100">
        <f>'6. Balance Sheet'!L14-'6. Balance Sheet'!K14</f>
        <v/>
      </c>
      <c r="M9" s="100">
        <f>'6. Balance Sheet'!M14-'6. Balance Sheet'!L14</f>
        <v/>
      </c>
      <c r="N9" s="100">
        <f>'6. Balance Sheet'!N14-'6. Balance Sheet'!M14</f>
        <v/>
      </c>
      <c r="O9" s="100">
        <f>'6. Balance Sheet'!O14-'6. Balance Sheet'!N14</f>
        <v/>
      </c>
      <c r="P9" s="100">
        <f>'6. Balance Sheet'!P14-'6. Balance Sheet'!O14</f>
        <v/>
      </c>
      <c r="Q9" s="100">
        <f>'6. Balance Sheet'!Q14-'6. Balance Sheet'!P14</f>
        <v/>
      </c>
      <c r="R9" s="100">
        <f>'6. Balance Sheet'!R14-'6. Balance Sheet'!Q14</f>
        <v/>
      </c>
      <c r="S9" s="100">
        <f>'6. Balance Sheet'!S14-'6. Balance Sheet'!R14</f>
        <v/>
      </c>
      <c r="T9" s="100">
        <f>'6. Balance Sheet'!T14-'6. Balance Sheet'!S14</f>
        <v/>
      </c>
      <c r="U9" s="100">
        <f>'6. Balance Sheet'!U14-'6. Balance Sheet'!T14</f>
        <v/>
      </c>
      <c r="V9" s="100">
        <f>'6. Balance Sheet'!V14-'6. Balance Sheet'!U14</f>
        <v/>
      </c>
      <c r="W9" s="100">
        <f>'6. Balance Sheet'!W14-'6. Balance Sheet'!V14</f>
        <v/>
      </c>
      <c r="X9" s="100">
        <f>'6. Balance Sheet'!X14-'6. Balance Sheet'!W14</f>
        <v/>
      </c>
      <c r="Y9" s="100">
        <f>'6. Balance Sheet'!Y14-'6. Balance Sheet'!X14</f>
        <v/>
      </c>
      <c r="Z9" s="100">
        <f>'6. Balance Sheet'!Z14-'6. Balance Sheet'!Y14</f>
        <v/>
      </c>
      <c r="AA9" s="100">
        <f>'6. Balance Sheet'!AA14-'6. Balance Sheet'!Z14</f>
        <v/>
      </c>
      <c r="AB9" s="100">
        <f>'6. Balance Sheet'!AB14-'6. Balance Sheet'!AA14</f>
        <v/>
      </c>
      <c r="AC9" s="100">
        <f>'6. Balance Sheet'!AC14-'6. Balance Sheet'!AB14</f>
        <v/>
      </c>
      <c r="AD9" s="100">
        <f>'6. Balance Sheet'!AD14-'6. Balance Sheet'!AC14</f>
        <v/>
      </c>
      <c r="AE9" s="100">
        <f>'6. Balance Sheet'!AE14-'6. Balance Sheet'!AD14</f>
        <v/>
      </c>
      <c r="AF9" s="100">
        <f>'6. Balance Sheet'!AF14-'6. Balance Sheet'!AE14</f>
        <v/>
      </c>
      <c r="AG9" s="100">
        <f>'6. Balance Sheet'!AG14-'6. Balance Sheet'!AF14</f>
        <v/>
      </c>
      <c r="AH9" s="100">
        <f>'6. Balance Sheet'!AH14-'6. Balance Sheet'!AG14</f>
        <v/>
      </c>
      <c r="AI9" s="100">
        <f>'6. Balance Sheet'!AI14-'6. Balance Sheet'!AH14</f>
        <v/>
      </c>
      <c r="AJ9" s="100">
        <f>'6. Balance Sheet'!AJ14-'6. Balance Sheet'!AI14</f>
        <v/>
      </c>
      <c r="AK9" s="100">
        <f>'6. Balance Sheet'!AK14-'6. Balance Sheet'!AJ14</f>
        <v/>
      </c>
      <c r="AL9" s="100">
        <f>SUM(B9:AK9)</f>
        <v/>
      </c>
    </row>
    <row r="10" ht="15" customHeight="1" s="67">
      <c r="A10" s="76" t="inlineStr">
        <is>
          <t xml:space="preserve">  (+) Increase in accrued comp</t>
        </is>
      </c>
      <c r="B10" s="100">
        <f>'6. Balance Sheet'!B15</f>
        <v/>
      </c>
      <c r="C10" s="100">
        <f>'6. Balance Sheet'!C15-'6. Balance Sheet'!B15</f>
        <v/>
      </c>
      <c r="D10" s="100">
        <f>'6. Balance Sheet'!D15-'6. Balance Sheet'!C15</f>
        <v/>
      </c>
      <c r="E10" s="100">
        <f>'6. Balance Sheet'!E15-'6. Balance Sheet'!D15</f>
        <v/>
      </c>
      <c r="F10" s="100">
        <f>'6. Balance Sheet'!F15-'6. Balance Sheet'!E15</f>
        <v/>
      </c>
      <c r="G10" s="100">
        <f>'6. Balance Sheet'!G15-'6. Balance Sheet'!F15</f>
        <v/>
      </c>
      <c r="H10" s="100">
        <f>'6. Balance Sheet'!H15-'6. Balance Sheet'!G15</f>
        <v/>
      </c>
      <c r="I10" s="100">
        <f>'6. Balance Sheet'!I15-'6. Balance Sheet'!H15</f>
        <v/>
      </c>
      <c r="J10" s="100">
        <f>'6. Balance Sheet'!J15-'6. Balance Sheet'!I15</f>
        <v/>
      </c>
      <c r="K10" s="100">
        <f>'6. Balance Sheet'!K15-'6. Balance Sheet'!J15</f>
        <v/>
      </c>
      <c r="L10" s="100">
        <f>'6. Balance Sheet'!L15-'6. Balance Sheet'!K15</f>
        <v/>
      </c>
      <c r="M10" s="100">
        <f>'6. Balance Sheet'!M15-'6. Balance Sheet'!L15</f>
        <v/>
      </c>
      <c r="N10" s="100">
        <f>'6. Balance Sheet'!N15-'6. Balance Sheet'!M15</f>
        <v/>
      </c>
      <c r="O10" s="100">
        <f>'6. Balance Sheet'!O15-'6. Balance Sheet'!N15</f>
        <v/>
      </c>
      <c r="P10" s="100">
        <f>'6. Balance Sheet'!P15-'6. Balance Sheet'!O15</f>
        <v/>
      </c>
      <c r="Q10" s="100">
        <f>'6. Balance Sheet'!Q15-'6. Balance Sheet'!P15</f>
        <v/>
      </c>
      <c r="R10" s="100">
        <f>'6. Balance Sheet'!R15-'6. Balance Sheet'!Q15</f>
        <v/>
      </c>
      <c r="S10" s="100">
        <f>'6. Balance Sheet'!S15-'6. Balance Sheet'!R15</f>
        <v/>
      </c>
      <c r="T10" s="100">
        <f>'6. Balance Sheet'!T15-'6. Balance Sheet'!S15</f>
        <v/>
      </c>
      <c r="U10" s="100">
        <f>'6. Balance Sheet'!U15-'6. Balance Sheet'!T15</f>
        <v/>
      </c>
      <c r="V10" s="100">
        <f>'6. Balance Sheet'!V15-'6. Balance Sheet'!U15</f>
        <v/>
      </c>
      <c r="W10" s="100">
        <f>'6. Balance Sheet'!W15-'6. Balance Sheet'!V15</f>
        <v/>
      </c>
      <c r="X10" s="100">
        <f>'6. Balance Sheet'!X15-'6. Balance Sheet'!W15</f>
        <v/>
      </c>
      <c r="Y10" s="100">
        <f>'6. Balance Sheet'!Y15-'6. Balance Sheet'!X15</f>
        <v/>
      </c>
      <c r="Z10" s="100">
        <f>'6. Balance Sheet'!Z15-'6. Balance Sheet'!Y15</f>
        <v/>
      </c>
      <c r="AA10" s="100">
        <f>'6. Balance Sheet'!AA15-'6. Balance Sheet'!Z15</f>
        <v/>
      </c>
      <c r="AB10" s="100">
        <f>'6. Balance Sheet'!AB15-'6. Balance Sheet'!AA15</f>
        <v/>
      </c>
      <c r="AC10" s="100">
        <f>'6. Balance Sheet'!AC15-'6. Balance Sheet'!AB15</f>
        <v/>
      </c>
      <c r="AD10" s="100">
        <f>'6. Balance Sheet'!AD15-'6. Balance Sheet'!AC15</f>
        <v/>
      </c>
      <c r="AE10" s="100">
        <f>'6. Balance Sheet'!AE15-'6. Balance Sheet'!AD15</f>
        <v/>
      </c>
      <c r="AF10" s="100">
        <f>'6. Balance Sheet'!AF15-'6. Balance Sheet'!AE15</f>
        <v/>
      </c>
      <c r="AG10" s="100">
        <f>'6. Balance Sheet'!AG15-'6. Balance Sheet'!AF15</f>
        <v/>
      </c>
      <c r="AH10" s="100">
        <f>'6. Balance Sheet'!AH15-'6. Balance Sheet'!AG15</f>
        <v/>
      </c>
      <c r="AI10" s="100">
        <f>'6. Balance Sheet'!AI15-'6. Balance Sheet'!AH15</f>
        <v/>
      </c>
      <c r="AJ10" s="100">
        <f>'6. Balance Sheet'!AJ15-'6. Balance Sheet'!AI15</f>
        <v/>
      </c>
      <c r="AK10" s="100">
        <f>'6. Balance Sheet'!AK15-'6. Balance Sheet'!AJ15</f>
        <v/>
      </c>
      <c r="AL10" s="100">
        <f>SUM(B10:AK10)</f>
        <v/>
      </c>
    </row>
    <row r="11" ht="15" customHeight="1" s="67">
      <c r="A11" s="76" t="inlineStr">
        <is>
          <t xml:space="preserve">  (+) Increase in deferred revenue</t>
        </is>
      </c>
      <c r="B11" s="100">
        <f>'6. Balance Sheet'!B16</f>
        <v/>
      </c>
      <c r="C11" s="100">
        <f>'6. Balance Sheet'!C16-'6. Balance Sheet'!B16</f>
        <v/>
      </c>
      <c r="D11" s="100">
        <f>'6. Balance Sheet'!D16-'6. Balance Sheet'!C16</f>
        <v/>
      </c>
      <c r="E11" s="100">
        <f>'6. Balance Sheet'!E16-'6. Balance Sheet'!D16</f>
        <v/>
      </c>
      <c r="F11" s="100">
        <f>'6. Balance Sheet'!F16-'6. Balance Sheet'!E16</f>
        <v/>
      </c>
      <c r="G11" s="100">
        <f>'6. Balance Sheet'!G16-'6. Balance Sheet'!F16</f>
        <v/>
      </c>
      <c r="H11" s="100">
        <f>'6. Balance Sheet'!H16-'6. Balance Sheet'!G16</f>
        <v/>
      </c>
      <c r="I11" s="100">
        <f>'6. Balance Sheet'!I16-'6. Balance Sheet'!H16</f>
        <v/>
      </c>
      <c r="J11" s="100">
        <f>'6. Balance Sheet'!J16-'6. Balance Sheet'!I16</f>
        <v/>
      </c>
      <c r="K11" s="100">
        <f>'6. Balance Sheet'!K16-'6. Balance Sheet'!J16</f>
        <v/>
      </c>
      <c r="L11" s="100">
        <f>'6. Balance Sheet'!L16-'6. Balance Sheet'!K16</f>
        <v/>
      </c>
      <c r="M11" s="100">
        <f>'6. Balance Sheet'!M16-'6. Balance Sheet'!L16</f>
        <v/>
      </c>
      <c r="N11" s="100">
        <f>'6. Balance Sheet'!N16-'6. Balance Sheet'!M16</f>
        <v/>
      </c>
      <c r="O11" s="100">
        <f>'6. Balance Sheet'!O16-'6. Balance Sheet'!N16</f>
        <v/>
      </c>
      <c r="P11" s="100">
        <f>'6. Balance Sheet'!P16-'6. Balance Sheet'!O16</f>
        <v/>
      </c>
      <c r="Q11" s="100">
        <f>'6. Balance Sheet'!Q16-'6. Balance Sheet'!P16</f>
        <v/>
      </c>
      <c r="R11" s="100">
        <f>'6. Balance Sheet'!R16-'6. Balance Sheet'!Q16</f>
        <v/>
      </c>
      <c r="S11" s="100">
        <f>'6. Balance Sheet'!S16-'6. Balance Sheet'!R16</f>
        <v/>
      </c>
      <c r="T11" s="100">
        <f>'6. Balance Sheet'!T16-'6. Balance Sheet'!S16</f>
        <v/>
      </c>
      <c r="U11" s="100">
        <f>'6. Balance Sheet'!U16-'6. Balance Sheet'!T16</f>
        <v/>
      </c>
      <c r="V11" s="100">
        <f>'6. Balance Sheet'!V16-'6. Balance Sheet'!U16</f>
        <v/>
      </c>
      <c r="W11" s="100">
        <f>'6. Balance Sheet'!W16-'6. Balance Sheet'!V16</f>
        <v/>
      </c>
      <c r="X11" s="100">
        <f>'6. Balance Sheet'!X16-'6. Balance Sheet'!W16</f>
        <v/>
      </c>
      <c r="Y11" s="100">
        <f>'6. Balance Sheet'!Y16-'6. Balance Sheet'!X16</f>
        <v/>
      </c>
      <c r="Z11" s="100">
        <f>'6. Balance Sheet'!Z16-'6. Balance Sheet'!Y16</f>
        <v/>
      </c>
      <c r="AA11" s="100">
        <f>'6. Balance Sheet'!AA16-'6. Balance Sheet'!Z16</f>
        <v/>
      </c>
      <c r="AB11" s="100">
        <f>'6. Balance Sheet'!AB16-'6. Balance Sheet'!AA16</f>
        <v/>
      </c>
      <c r="AC11" s="100">
        <f>'6. Balance Sheet'!AC16-'6. Balance Sheet'!AB16</f>
        <v/>
      </c>
      <c r="AD11" s="100">
        <f>'6. Balance Sheet'!AD16-'6. Balance Sheet'!AC16</f>
        <v/>
      </c>
      <c r="AE11" s="100">
        <f>'6. Balance Sheet'!AE16-'6. Balance Sheet'!AD16</f>
        <v/>
      </c>
      <c r="AF11" s="100">
        <f>'6. Balance Sheet'!AF16-'6. Balance Sheet'!AE16</f>
        <v/>
      </c>
      <c r="AG11" s="100">
        <f>'6. Balance Sheet'!AG16-'6. Balance Sheet'!AF16</f>
        <v/>
      </c>
      <c r="AH11" s="100">
        <f>'6. Balance Sheet'!AH16-'6. Balance Sheet'!AG16</f>
        <v/>
      </c>
      <c r="AI11" s="100">
        <f>'6. Balance Sheet'!AI16-'6. Balance Sheet'!AH16</f>
        <v/>
      </c>
      <c r="AJ11" s="100">
        <f>'6. Balance Sheet'!AJ16-'6. Balance Sheet'!AI16</f>
        <v/>
      </c>
      <c r="AK11" s="100">
        <f>'6. Balance Sheet'!AK16-'6. Balance Sheet'!AJ16</f>
        <v/>
      </c>
      <c r="AL11" s="100">
        <f>SUM(B11:AK11)</f>
        <v/>
      </c>
    </row>
    <row r="12" ht="15" customHeight="1" s="67">
      <c r="A12" s="76" t="inlineStr">
        <is>
          <t xml:space="preserve">  (-) Increase in prepaid</t>
        </is>
      </c>
      <c r="B12" s="100">
        <f>-'6. Balance Sheet'!B8</f>
        <v/>
      </c>
      <c r="C12" s="100">
        <f>-('6. Balance Sheet'!C8-'6. Balance Sheet'!B8)</f>
        <v/>
      </c>
      <c r="D12" s="100">
        <f>-('6. Balance Sheet'!D8-'6. Balance Sheet'!C8)</f>
        <v/>
      </c>
      <c r="E12" s="100">
        <f>-('6. Balance Sheet'!E8-'6. Balance Sheet'!D8)</f>
        <v/>
      </c>
      <c r="F12" s="100">
        <f>-('6. Balance Sheet'!F8-'6. Balance Sheet'!E8)</f>
        <v/>
      </c>
      <c r="G12" s="100">
        <f>-('6. Balance Sheet'!G8-'6. Balance Sheet'!F8)</f>
        <v/>
      </c>
      <c r="H12" s="100">
        <f>-('6. Balance Sheet'!H8-'6. Balance Sheet'!G8)</f>
        <v/>
      </c>
      <c r="I12" s="100">
        <f>-('6. Balance Sheet'!I8-'6. Balance Sheet'!H8)</f>
        <v/>
      </c>
      <c r="J12" s="100">
        <f>-('6. Balance Sheet'!J8-'6. Balance Sheet'!I8)</f>
        <v/>
      </c>
      <c r="K12" s="100">
        <f>-('6. Balance Sheet'!K8-'6. Balance Sheet'!J8)</f>
        <v/>
      </c>
      <c r="L12" s="100">
        <f>-('6. Balance Sheet'!L8-'6. Balance Sheet'!K8)</f>
        <v/>
      </c>
      <c r="M12" s="100">
        <f>-('6. Balance Sheet'!M8-'6. Balance Sheet'!L8)</f>
        <v/>
      </c>
      <c r="N12" s="100">
        <f>-('6. Balance Sheet'!N8-'6. Balance Sheet'!M8)</f>
        <v/>
      </c>
      <c r="O12" s="100">
        <f>-('6. Balance Sheet'!O8-'6. Balance Sheet'!N8)</f>
        <v/>
      </c>
      <c r="P12" s="100">
        <f>-('6. Balance Sheet'!P8-'6. Balance Sheet'!O8)</f>
        <v/>
      </c>
      <c r="Q12" s="100">
        <f>-('6. Balance Sheet'!Q8-'6. Balance Sheet'!P8)</f>
        <v/>
      </c>
      <c r="R12" s="100">
        <f>-('6. Balance Sheet'!R8-'6. Balance Sheet'!Q8)</f>
        <v/>
      </c>
      <c r="S12" s="100">
        <f>-('6. Balance Sheet'!S8-'6. Balance Sheet'!R8)</f>
        <v/>
      </c>
      <c r="T12" s="100">
        <f>-('6. Balance Sheet'!T8-'6. Balance Sheet'!S8)</f>
        <v/>
      </c>
      <c r="U12" s="100">
        <f>-('6. Balance Sheet'!U8-'6. Balance Sheet'!T8)</f>
        <v/>
      </c>
      <c r="V12" s="100">
        <f>-('6. Balance Sheet'!V8-'6. Balance Sheet'!U8)</f>
        <v/>
      </c>
      <c r="W12" s="100">
        <f>-('6. Balance Sheet'!W8-'6. Balance Sheet'!V8)</f>
        <v/>
      </c>
      <c r="X12" s="100">
        <f>-('6. Balance Sheet'!X8-'6. Balance Sheet'!W8)</f>
        <v/>
      </c>
      <c r="Y12" s="100">
        <f>-('6. Balance Sheet'!Y8-'6. Balance Sheet'!X8)</f>
        <v/>
      </c>
      <c r="Z12" s="100">
        <f>-('6. Balance Sheet'!Z8-'6. Balance Sheet'!Y8)</f>
        <v/>
      </c>
      <c r="AA12" s="100">
        <f>-('6. Balance Sheet'!AA8-'6. Balance Sheet'!Z8)</f>
        <v/>
      </c>
      <c r="AB12" s="100">
        <f>-('6. Balance Sheet'!AB8-'6. Balance Sheet'!AA8)</f>
        <v/>
      </c>
      <c r="AC12" s="100">
        <f>-('6. Balance Sheet'!AC8-'6. Balance Sheet'!AB8)</f>
        <v/>
      </c>
      <c r="AD12" s="100">
        <f>-('6. Balance Sheet'!AD8-'6. Balance Sheet'!AC8)</f>
        <v/>
      </c>
      <c r="AE12" s="100">
        <f>-('6. Balance Sheet'!AE8-'6. Balance Sheet'!AD8)</f>
        <v/>
      </c>
      <c r="AF12" s="100">
        <f>-('6. Balance Sheet'!AF8-'6. Balance Sheet'!AE8)</f>
        <v/>
      </c>
      <c r="AG12" s="100">
        <f>-('6. Balance Sheet'!AG8-'6. Balance Sheet'!AF8)</f>
        <v/>
      </c>
      <c r="AH12" s="100">
        <f>-('6. Balance Sheet'!AH8-'6. Balance Sheet'!AG8)</f>
        <v/>
      </c>
      <c r="AI12" s="100">
        <f>-('6. Balance Sheet'!AI8-'6. Balance Sheet'!AH8)</f>
        <v/>
      </c>
      <c r="AJ12" s="100">
        <f>-('6. Balance Sheet'!AJ8-'6. Balance Sheet'!AI8)</f>
        <v/>
      </c>
      <c r="AK12" s="100">
        <f>-('6. Balance Sheet'!AK8-'6. Balance Sheet'!AJ8)</f>
        <v/>
      </c>
      <c r="AL12" s="100">
        <f>SUM(B12:AK12)</f>
        <v/>
      </c>
    </row>
    <row r="13" ht="15" customHeight="1" s="67">
      <c r="A13" s="78" t="inlineStr">
        <is>
          <t>Cash from operations</t>
        </is>
      </c>
      <c r="B13" s="102">
        <f>SUM(B6:B12)</f>
        <v/>
      </c>
      <c r="C13" s="102">
        <f>SUM(C6:C12)</f>
        <v/>
      </c>
      <c r="D13" s="102">
        <f>SUM(D6:D12)</f>
        <v/>
      </c>
      <c r="E13" s="102">
        <f>SUM(E6:E12)</f>
        <v/>
      </c>
      <c r="F13" s="102">
        <f>SUM(F6:F12)</f>
        <v/>
      </c>
      <c r="G13" s="102">
        <f>SUM(G6:G12)</f>
        <v/>
      </c>
      <c r="H13" s="102">
        <f>SUM(H6:H12)</f>
        <v/>
      </c>
      <c r="I13" s="102">
        <f>SUM(I6:I12)</f>
        <v/>
      </c>
      <c r="J13" s="102">
        <f>SUM(J6:J12)</f>
        <v/>
      </c>
      <c r="K13" s="102">
        <f>SUM(K6:K12)</f>
        <v/>
      </c>
      <c r="L13" s="102">
        <f>SUM(L6:L12)</f>
        <v/>
      </c>
      <c r="M13" s="102">
        <f>SUM(M6:M12)</f>
        <v/>
      </c>
      <c r="N13" s="102">
        <f>SUM(N6:N12)</f>
        <v/>
      </c>
      <c r="O13" s="102">
        <f>SUM(O6:O12)</f>
        <v/>
      </c>
      <c r="P13" s="102">
        <f>SUM(P6:P12)</f>
        <v/>
      </c>
      <c r="Q13" s="102">
        <f>SUM(Q6:Q12)</f>
        <v/>
      </c>
      <c r="R13" s="102">
        <f>SUM(R6:R12)</f>
        <v/>
      </c>
      <c r="S13" s="102">
        <f>SUM(S6:S12)</f>
        <v/>
      </c>
      <c r="T13" s="102">
        <f>SUM(T6:T12)</f>
        <v/>
      </c>
      <c r="U13" s="102">
        <f>SUM(U6:U12)</f>
        <v/>
      </c>
      <c r="V13" s="102">
        <f>SUM(V6:V12)</f>
        <v/>
      </c>
      <c r="W13" s="102">
        <f>SUM(W6:W12)</f>
        <v/>
      </c>
      <c r="X13" s="102">
        <f>SUM(X6:X12)</f>
        <v/>
      </c>
      <c r="Y13" s="102">
        <f>SUM(Y6:Y12)</f>
        <v/>
      </c>
      <c r="Z13" s="102">
        <f>SUM(Z6:Z12)</f>
        <v/>
      </c>
      <c r="AA13" s="102">
        <f>SUM(AA6:AA12)</f>
        <v/>
      </c>
      <c r="AB13" s="102">
        <f>SUM(AB6:AB12)</f>
        <v/>
      </c>
      <c r="AC13" s="102">
        <f>SUM(AC6:AC12)</f>
        <v/>
      </c>
      <c r="AD13" s="102">
        <f>SUM(AD6:AD12)</f>
        <v/>
      </c>
      <c r="AE13" s="102">
        <f>SUM(AE6:AE12)</f>
        <v/>
      </c>
      <c r="AF13" s="102">
        <f>SUM(AF6:AF12)</f>
        <v/>
      </c>
      <c r="AG13" s="102">
        <f>SUM(AG6:AG12)</f>
        <v/>
      </c>
      <c r="AH13" s="102">
        <f>SUM(AH6:AH12)</f>
        <v/>
      </c>
      <c r="AI13" s="102">
        <f>SUM(AI6:AI12)</f>
        <v/>
      </c>
      <c r="AJ13" s="102">
        <f>SUM(AJ6:AJ12)</f>
        <v/>
      </c>
      <c r="AK13" s="102">
        <f>SUM(AK6:AK12)</f>
        <v/>
      </c>
      <c r="AL13" s="102">
        <f>SUM(B13:AK13)</f>
        <v/>
      </c>
    </row>
    <row r="15" ht="18" customHeight="1" s="67">
      <c r="A15" s="85" t="inlineStr">
        <is>
          <t>Investing Activities</t>
        </is>
      </c>
      <c r="B15" s="86" t="n"/>
      <c r="C15" s="86" t="n"/>
      <c r="D15" s="86" t="n"/>
      <c r="E15" s="86" t="n"/>
      <c r="F15" s="86" t="n"/>
      <c r="G15" s="86" t="n"/>
      <c r="H15" s="86" t="n"/>
      <c r="I15" s="86" t="n"/>
      <c r="J15" s="86" t="n"/>
      <c r="K15" s="86" t="n"/>
      <c r="L15" s="86" t="n"/>
      <c r="M15" s="86" t="n"/>
      <c r="N15" s="86" t="n"/>
      <c r="O15" s="86" t="n"/>
      <c r="P15" s="86" t="n"/>
      <c r="Q15" s="86" t="n"/>
      <c r="R15" s="86" t="n"/>
      <c r="S15" s="86" t="n"/>
      <c r="T15" s="86" t="n"/>
      <c r="U15" s="86" t="n"/>
      <c r="V15" s="86" t="n"/>
      <c r="W15" s="86" t="n"/>
      <c r="X15" s="86" t="n"/>
      <c r="Y15" s="86" t="n"/>
      <c r="Z15" s="86" t="n"/>
      <c r="AA15" s="86" t="n"/>
      <c r="AB15" s="86" t="n"/>
      <c r="AC15" s="86" t="n"/>
      <c r="AD15" s="86" t="n"/>
      <c r="AE15" s="86" t="n"/>
      <c r="AF15" s="86" t="n"/>
      <c r="AG15" s="86" t="n"/>
      <c r="AH15" s="86" t="n"/>
      <c r="AI15" s="86" t="n"/>
      <c r="AJ15" s="86" t="n"/>
      <c r="AK15" s="86" t="n"/>
      <c r="AL15" s="86" t="n"/>
    </row>
    <row r="16" ht="15" customHeight="1" s="67">
      <c r="A16" s="76" t="inlineStr">
        <is>
          <t xml:space="preserve">  (-) CapEx</t>
        </is>
      </c>
      <c r="B16" s="100">
        <f>-'4. OpEx'!B33</f>
        <v/>
      </c>
      <c r="C16" s="100">
        <f>-'4. OpEx'!C33</f>
        <v/>
      </c>
      <c r="D16" s="100">
        <f>-'4. OpEx'!D33</f>
        <v/>
      </c>
      <c r="E16" s="100">
        <f>-'4. OpEx'!E33</f>
        <v/>
      </c>
      <c r="F16" s="100">
        <f>-'4. OpEx'!F33</f>
        <v/>
      </c>
      <c r="G16" s="100">
        <f>-'4. OpEx'!G33</f>
        <v/>
      </c>
      <c r="H16" s="100">
        <f>-'4. OpEx'!H33</f>
        <v/>
      </c>
      <c r="I16" s="100">
        <f>-'4. OpEx'!I33</f>
        <v/>
      </c>
      <c r="J16" s="100">
        <f>-'4. OpEx'!J33</f>
        <v/>
      </c>
      <c r="K16" s="100">
        <f>-'4. OpEx'!K33</f>
        <v/>
      </c>
      <c r="L16" s="100">
        <f>-'4. OpEx'!L33</f>
        <v/>
      </c>
      <c r="M16" s="100">
        <f>-'4. OpEx'!M33</f>
        <v/>
      </c>
      <c r="N16" s="100">
        <f>-'4. OpEx'!N33</f>
        <v/>
      </c>
      <c r="O16" s="100">
        <f>-'4. OpEx'!O33</f>
        <v/>
      </c>
      <c r="P16" s="100">
        <f>-'4. OpEx'!P33</f>
        <v/>
      </c>
      <c r="Q16" s="100">
        <f>-'4. OpEx'!Q33</f>
        <v/>
      </c>
      <c r="R16" s="100">
        <f>-'4. OpEx'!R33</f>
        <v/>
      </c>
      <c r="S16" s="100">
        <f>-'4. OpEx'!S33</f>
        <v/>
      </c>
      <c r="T16" s="100">
        <f>-'4. OpEx'!T33</f>
        <v/>
      </c>
      <c r="U16" s="100">
        <f>-'4. OpEx'!U33</f>
        <v/>
      </c>
      <c r="V16" s="100">
        <f>-'4. OpEx'!V33</f>
        <v/>
      </c>
      <c r="W16" s="100">
        <f>-'4. OpEx'!W33</f>
        <v/>
      </c>
      <c r="X16" s="100">
        <f>-'4. OpEx'!X33</f>
        <v/>
      </c>
      <c r="Y16" s="100">
        <f>-'4. OpEx'!Y33</f>
        <v/>
      </c>
      <c r="Z16" s="100">
        <f>-'4. OpEx'!Z33</f>
        <v/>
      </c>
      <c r="AA16" s="100">
        <f>-'4. OpEx'!AA33</f>
        <v/>
      </c>
      <c r="AB16" s="100">
        <f>-'4. OpEx'!AB33</f>
        <v/>
      </c>
      <c r="AC16" s="100">
        <f>-'4. OpEx'!AC33</f>
        <v/>
      </c>
      <c r="AD16" s="100">
        <f>-'4. OpEx'!AD33</f>
        <v/>
      </c>
      <c r="AE16" s="100">
        <f>-'4. OpEx'!AE33</f>
        <v/>
      </c>
      <c r="AF16" s="100">
        <f>-'4. OpEx'!AF33</f>
        <v/>
      </c>
      <c r="AG16" s="100">
        <f>-'4. OpEx'!AG33</f>
        <v/>
      </c>
      <c r="AH16" s="100">
        <f>-'4. OpEx'!AH33</f>
        <v/>
      </c>
      <c r="AI16" s="100">
        <f>-'4. OpEx'!AI33</f>
        <v/>
      </c>
      <c r="AJ16" s="100">
        <f>-'4. OpEx'!AJ33</f>
        <v/>
      </c>
      <c r="AK16" s="100">
        <f>-'4. OpEx'!AK33</f>
        <v/>
      </c>
      <c r="AL16" s="100">
        <f>SUM(B16:AK16)</f>
        <v/>
      </c>
    </row>
    <row r="17" ht="15" customHeight="1" s="67">
      <c r="A17" s="78" t="inlineStr">
        <is>
          <t>Cash from investing</t>
        </is>
      </c>
      <c r="B17" s="102">
        <f>B16</f>
        <v/>
      </c>
      <c r="C17" s="102">
        <f>C16</f>
        <v/>
      </c>
      <c r="D17" s="102">
        <f>D16</f>
        <v/>
      </c>
      <c r="E17" s="102">
        <f>E16</f>
        <v/>
      </c>
      <c r="F17" s="102">
        <f>F16</f>
        <v/>
      </c>
      <c r="G17" s="102">
        <f>G16</f>
        <v/>
      </c>
      <c r="H17" s="102">
        <f>H16</f>
        <v/>
      </c>
      <c r="I17" s="102">
        <f>I16</f>
        <v/>
      </c>
      <c r="J17" s="102">
        <f>J16</f>
        <v/>
      </c>
      <c r="K17" s="102">
        <f>K16</f>
        <v/>
      </c>
      <c r="L17" s="102">
        <f>L16</f>
        <v/>
      </c>
      <c r="M17" s="102">
        <f>M16</f>
        <v/>
      </c>
      <c r="N17" s="102">
        <f>N16</f>
        <v/>
      </c>
      <c r="O17" s="102">
        <f>O16</f>
        <v/>
      </c>
      <c r="P17" s="102">
        <f>P16</f>
        <v/>
      </c>
      <c r="Q17" s="102">
        <f>Q16</f>
        <v/>
      </c>
      <c r="R17" s="102">
        <f>R16</f>
        <v/>
      </c>
      <c r="S17" s="102">
        <f>S16</f>
        <v/>
      </c>
      <c r="T17" s="102">
        <f>T16</f>
        <v/>
      </c>
      <c r="U17" s="102">
        <f>U16</f>
        <v/>
      </c>
      <c r="V17" s="102">
        <f>V16</f>
        <v/>
      </c>
      <c r="W17" s="102">
        <f>W16</f>
        <v/>
      </c>
      <c r="X17" s="102">
        <f>X16</f>
        <v/>
      </c>
      <c r="Y17" s="102">
        <f>Y16</f>
        <v/>
      </c>
      <c r="Z17" s="102">
        <f>Z16</f>
        <v/>
      </c>
      <c r="AA17" s="102">
        <f>AA16</f>
        <v/>
      </c>
      <c r="AB17" s="102">
        <f>AB16</f>
        <v/>
      </c>
      <c r="AC17" s="102">
        <f>AC16</f>
        <v/>
      </c>
      <c r="AD17" s="102">
        <f>AD16</f>
        <v/>
      </c>
      <c r="AE17" s="102">
        <f>AE16</f>
        <v/>
      </c>
      <c r="AF17" s="102">
        <f>AF16</f>
        <v/>
      </c>
      <c r="AG17" s="102">
        <f>AG16</f>
        <v/>
      </c>
      <c r="AH17" s="102">
        <f>AH16</f>
        <v/>
      </c>
      <c r="AI17" s="102">
        <f>AI16</f>
        <v/>
      </c>
      <c r="AJ17" s="102">
        <f>AJ16</f>
        <v/>
      </c>
      <c r="AK17" s="102">
        <f>AK16</f>
        <v/>
      </c>
      <c r="AL17" s="102">
        <f>SUM(B17:AK17)</f>
        <v/>
      </c>
    </row>
    <row r="19" ht="18" customHeight="1" s="67">
      <c r="A19" s="85" t="inlineStr">
        <is>
          <t>Financing Activities</t>
        </is>
      </c>
      <c r="B19" s="86" t="n"/>
      <c r="C19" s="86" t="n"/>
      <c r="D19" s="86" t="n"/>
      <c r="E19" s="86" t="n"/>
      <c r="F19" s="86" t="n"/>
      <c r="G19" s="86" t="n"/>
      <c r="H19" s="86" t="n"/>
      <c r="I19" s="86" t="n"/>
      <c r="J19" s="86" t="n"/>
      <c r="K19" s="86" t="n"/>
      <c r="L19" s="86" t="n"/>
      <c r="M19" s="86" t="n"/>
      <c r="N19" s="86" t="n"/>
      <c r="O19" s="86" t="n"/>
      <c r="P19" s="86" t="n"/>
      <c r="Q19" s="86" t="n"/>
      <c r="R19" s="86" t="n"/>
      <c r="S19" s="86" t="n"/>
      <c r="T19" s="86" t="n"/>
      <c r="U19" s="86" t="n"/>
      <c r="V19" s="86" t="n"/>
      <c r="W19" s="86" t="n"/>
      <c r="X19" s="86" t="n"/>
      <c r="Y19" s="86" t="n"/>
      <c r="Z19" s="86" t="n"/>
      <c r="AA19" s="86" t="n"/>
      <c r="AB19" s="86" t="n"/>
      <c r="AC19" s="86" t="n"/>
      <c r="AD19" s="86" t="n"/>
      <c r="AE19" s="86" t="n"/>
      <c r="AF19" s="86" t="n"/>
      <c r="AG19" s="86" t="n"/>
      <c r="AH19" s="86" t="n"/>
      <c r="AI19" s="86" t="n"/>
      <c r="AJ19" s="86" t="n"/>
      <c r="AK19" s="86" t="n"/>
      <c r="AL19" s="86" t="n"/>
    </row>
    <row r="20" ht="15" customHeight="1" s="67">
      <c r="A20" s="76" t="inlineStr">
        <is>
          <t xml:space="preserve">  Series A proceeds</t>
        </is>
      </c>
      <c r="B20" s="100">
        <f>IF(1='2. Assumptions'!$B$31,'2. Assumptions'!$B$30,0)</f>
        <v/>
      </c>
      <c r="C20" s="100">
        <f>IF(COLUMN(C20)-2+1='2. Assumptions'!$B$31,'2. Assumptions'!$B$30,0)</f>
        <v/>
      </c>
      <c r="D20" s="100">
        <f>IF(COLUMN(D20)-2+1='2. Assumptions'!$B$31,'2. Assumptions'!$B$30,0)</f>
        <v/>
      </c>
      <c r="E20" s="100">
        <f>IF(COLUMN(E20)-2+1='2. Assumptions'!$B$31,'2. Assumptions'!$B$30,0)</f>
        <v/>
      </c>
      <c r="F20" s="100">
        <f>IF(COLUMN(F20)-2+1='2. Assumptions'!$B$31,'2. Assumptions'!$B$30,0)</f>
        <v/>
      </c>
      <c r="G20" s="100">
        <f>IF(COLUMN(G20)-2+1='2. Assumptions'!$B$31,'2. Assumptions'!$B$30,0)</f>
        <v/>
      </c>
      <c r="H20" s="100">
        <f>IF(COLUMN(H20)-2+1='2. Assumptions'!$B$31,'2. Assumptions'!$B$30,0)</f>
        <v/>
      </c>
      <c r="I20" s="100">
        <f>IF(COLUMN(I20)-2+1='2. Assumptions'!$B$31,'2. Assumptions'!$B$30,0)</f>
        <v/>
      </c>
      <c r="J20" s="100">
        <f>IF(COLUMN(J20)-2+1='2. Assumptions'!$B$31,'2. Assumptions'!$B$30,0)</f>
        <v/>
      </c>
      <c r="K20" s="100">
        <f>IF(COLUMN(K20)-2+1='2. Assumptions'!$B$31,'2. Assumptions'!$B$30,0)</f>
        <v/>
      </c>
      <c r="L20" s="100">
        <f>IF(COLUMN(L20)-2+1='2. Assumptions'!$B$31,'2. Assumptions'!$B$30,0)</f>
        <v/>
      </c>
      <c r="M20" s="100">
        <f>IF(COLUMN(M20)-2+1='2. Assumptions'!$B$31,'2. Assumptions'!$B$30,0)</f>
        <v/>
      </c>
      <c r="N20" s="100">
        <f>IF(COLUMN(N20)-2+1='2. Assumptions'!$B$31,'2. Assumptions'!$B$30,0)</f>
        <v/>
      </c>
      <c r="O20" s="100">
        <f>IF(COLUMN(O20)-2+1='2. Assumptions'!$B$31,'2. Assumptions'!$B$30,0)</f>
        <v/>
      </c>
      <c r="P20" s="100">
        <f>IF(COLUMN(P20)-2+1='2. Assumptions'!$B$31,'2. Assumptions'!$B$30,0)</f>
        <v/>
      </c>
      <c r="Q20" s="100">
        <f>IF(COLUMN(Q20)-2+1='2. Assumptions'!$B$31,'2. Assumptions'!$B$30,0)</f>
        <v/>
      </c>
      <c r="R20" s="100">
        <f>IF(COLUMN(R20)-2+1='2. Assumptions'!$B$31,'2. Assumptions'!$B$30,0)</f>
        <v/>
      </c>
      <c r="S20" s="100">
        <f>IF(COLUMN(S20)-2+1='2. Assumptions'!$B$31,'2. Assumptions'!$B$30,0)</f>
        <v/>
      </c>
      <c r="T20" s="100">
        <f>IF(COLUMN(T20)-2+1='2. Assumptions'!$B$31,'2. Assumptions'!$B$30,0)</f>
        <v/>
      </c>
      <c r="U20" s="100">
        <f>IF(COLUMN(U20)-2+1='2. Assumptions'!$B$31,'2. Assumptions'!$B$30,0)</f>
        <v/>
      </c>
      <c r="V20" s="100">
        <f>IF(COLUMN(V20)-2+1='2. Assumptions'!$B$31,'2. Assumptions'!$B$30,0)</f>
        <v/>
      </c>
      <c r="W20" s="100">
        <f>IF(COLUMN(W20)-2+1='2. Assumptions'!$B$31,'2. Assumptions'!$B$30,0)</f>
        <v/>
      </c>
      <c r="X20" s="100">
        <f>IF(COLUMN(X20)-2+1='2. Assumptions'!$B$31,'2. Assumptions'!$B$30,0)</f>
        <v/>
      </c>
      <c r="Y20" s="100">
        <f>IF(COLUMN(Y20)-2+1='2. Assumptions'!$B$31,'2. Assumptions'!$B$30,0)</f>
        <v/>
      </c>
      <c r="Z20" s="100">
        <f>IF(COLUMN(Z20)-2+1='2. Assumptions'!$B$31,'2. Assumptions'!$B$30,0)</f>
        <v/>
      </c>
      <c r="AA20" s="100">
        <f>IF(COLUMN(AA20)-2+1='2. Assumptions'!$B$31,'2. Assumptions'!$B$30,0)</f>
        <v/>
      </c>
      <c r="AB20" s="100">
        <f>IF(COLUMN(AB20)-2+1='2. Assumptions'!$B$31,'2. Assumptions'!$B$30,0)</f>
        <v/>
      </c>
      <c r="AC20" s="100">
        <f>IF(COLUMN(AC20)-2+1='2. Assumptions'!$B$31,'2. Assumptions'!$B$30,0)</f>
        <v/>
      </c>
      <c r="AD20" s="100">
        <f>IF(COLUMN(AD20)-2+1='2. Assumptions'!$B$31,'2. Assumptions'!$B$30,0)</f>
        <v/>
      </c>
      <c r="AE20" s="100">
        <f>IF(COLUMN(AE20)-2+1='2. Assumptions'!$B$31,'2. Assumptions'!$B$30,0)</f>
        <v/>
      </c>
      <c r="AF20" s="100">
        <f>IF(COLUMN(AF20)-2+1='2. Assumptions'!$B$31,'2. Assumptions'!$B$30,0)</f>
        <v/>
      </c>
      <c r="AG20" s="100">
        <f>IF(COLUMN(AG20)-2+1='2. Assumptions'!$B$31,'2. Assumptions'!$B$30,0)</f>
        <v/>
      </c>
      <c r="AH20" s="100">
        <f>IF(COLUMN(AH20)-2+1='2. Assumptions'!$B$31,'2. Assumptions'!$B$30,0)</f>
        <v/>
      </c>
      <c r="AI20" s="100">
        <f>IF(COLUMN(AI20)-2+1='2. Assumptions'!$B$31,'2. Assumptions'!$B$30,0)</f>
        <v/>
      </c>
      <c r="AJ20" s="100">
        <f>IF(COLUMN(AJ20)-2+1='2. Assumptions'!$B$31,'2. Assumptions'!$B$30,0)</f>
        <v/>
      </c>
      <c r="AK20" s="100">
        <f>IF(COLUMN(AK20)-2+1='2. Assumptions'!$B$31,'2. Assumptions'!$B$30,0)</f>
        <v/>
      </c>
      <c r="AL20" s="100">
        <f>SUM(B20:AK20)</f>
        <v/>
      </c>
    </row>
    <row r="21" ht="15" customHeight="1" s="67">
      <c r="A21" s="78" t="inlineStr">
        <is>
          <t>Cash from financing</t>
        </is>
      </c>
      <c r="B21" s="102">
        <f>B20</f>
        <v/>
      </c>
      <c r="C21" s="102">
        <f>C20</f>
        <v/>
      </c>
      <c r="D21" s="102">
        <f>D20</f>
        <v/>
      </c>
      <c r="E21" s="102">
        <f>E20</f>
        <v/>
      </c>
      <c r="F21" s="102">
        <f>F20</f>
        <v/>
      </c>
      <c r="G21" s="102">
        <f>G20</f>
        <v/>
      </c>
      <c r="H21" s="102">
        <f>H20</f>
        <v/>
      </c>
      <c r="I21" s="102">
        <f>I20</f>
        <v/>
      </c>
      <c r="J21" s="102">
        <f>J20</f>
        <v/>
      </c>
      <c r="K21" s="102">
        <f>K20</f>
        <v/>
      </c>
      <c r="L21" s="102">
        <f>L20</f>
        <v/>
      </c>
      <c r="M21" s="102">
        <f>M20</f>
        <v/>
      </c>
      <c r="N21" s="102">
        <f>N20</f>
        <v/>
      </c>
      <c r="O21" s="102">
        <f>O20</f>
        <v/>
      </c>
      <c r="P21" s="102">
        <f>P20</f>
        <v/>
      </c>
      <c r="Q21" s="102">
        <f>Q20</f>
        <v/>
      </c>
      <c r="R21" s="102">
        <f>R20</f>
        <v/>
      </c>
      <c r="S21" s="102">
        <f>S20</f>
        <v/>
      </c>
      <c r="T21" s="102">
        <f>T20</f>
        <v/>
      </c>
      <c r="U21" s="102">
        <f>U20</f>
        <v/>
      </c>
      <c r="V21" s="102">
        <f>V20</f>
        <v/>
      </c>
      <c r="W21" s="102">
        <f>W20</f>
        <v/>
      </c>
      <c r="X21" s="102">
        <f>X20</f>
        <v/>
      </c>
      <c r="Y21" s="102">
        <f>Y20</f>
        <v/>
      </c>
      <c r="Z21" s="102">
        <f>Z20</f>
        <v/>
      </c>
      <c r="AA21" s="102">
        <f>AA20</f>
        <v/>
      </c>
      <c r="AB21" s="102">
        <f>AB20</f>
        <v/>
      </c>
      <c r="AC21" s="102">
        <f>AC20</f>
        <v/>
      </c>
      <c r="AD21" s="102">
        <f>AD20</f>
        <v/>
      </c>
      <c r="AE21" s="102">
        <f>AE20</f>
        <v/>
      </c>
      <c r="AF21" s="102">
        <f>AF20</f>
        <v/>
      </c>
      <c r="AG21" s="102">
        <f>AG20</f>
        <v/>
      </c>
      <c r="AH21" s="102">
        <f>AH20</f>
        <v/>
      </c>
      <c r="AI21" s="102">
        <f>AI20</f>
        <v/>
      </c>
      <c r="AJ21" s="102">
        <f>AJ20</f>
        <v/>
      </c>
      <c r="AK21" s="102">
        <f>AK20</f>
        <v/>
      </c>
      <c r="AL21" s="102">
        <f>SUM(B21:AK21)</f>
        <v/>
      </c>
    </row>
    <row r="23" ht="18" customHeight="1" s="67">
      <c r="A23" s="85" t="inlineStr">
        <is>
          <t>Net Change in Cash</t>
        </is>
      </c>
      <c r="B23" s="86" t="n"/>
      <c r="C23" s="86" t="n"/>
      <c r="D23" s="86" t="n"/>
      <c r="E23" s="86" t="n"/>
      <c r="F23" s="86" t="n"/>
      <c r="G23" s="86" t="n"/>
      <c r="H23" s="86" t="n"/>
      <c r="I23" s="86" t="n"/>
      <c r="J23" s="86" t="n"/>
      <c r="K23" s="86" t="n"/>
      <c r="L23" s="86" t="n"/>
      <c r="M23" s="86" t="n"/>
      <c r="N23" s="86" t="n"/>
      <c r="O23" s="86" t="n"/>
      <c r="P23" s="86" t="n"/>
      <c r="Q23" s="86" t="n"/>
      <c r="R23" s="86" t="n"/>
      <c r="S23" s="86" t="n"/>
      <c r="T23" s="86" t="n"/>
      <c r="U23" s="86" t="n"/>
      <c r="V23" s="86" t="n"/>
      <c r="W23" s="86" t="n"/>
      <c r="X23" s="86" t="n"/>
      <c r="Y23" s="86" t="n"/>
      <c r="Z23" s="86" t="n"/>
      <c r="AA23" s="86" t="n"/>
      <c r="AB23" s="86" t="n"/>
      <c r="AC23" s="86" t="n"/>
      <c r="AD23" s="86" t="n"/>
      <c r="AE23" s="86" t="n"/>
      <c r="AF23" s="86" t="n"/>
      <c r="AG23" s="86" t="n"/>
      <c r="AH23" s="86" t="n"/>
      <c r="AI23" s="86" t="n"/>
      <c r="AJ23" s="86" t="n"/>
      <c r="AK23" s="86" t="n"/>
      <c r="AL23" s="86" t="n"/>
    </row>
    <row r="24" ht="15" customHeight="1" s="67">
      <c r="A24" s="76" t="inlineStr">
        <is>
          <t>Beginning cash</t>
        </is>
      </c>
      <c r="B24" s="100">
        <f>'2. Assumptions'!$B$29</f>
        <v/>
      </c>
      <c r="C24" s="100">
        <f>B25</f>
        <v/>
      </c>
      <c r="D24" s="100">
        <f>C25</f>
        <v/>
      </c>
      <c r="E24" s="100">
        <f>D25</f>
        <v/>
      </c>
      <c r="F24" s="100">
        <f>E25</f>
        <v/>
      </c>
      <c r="G24" s="100">
        <f>F25</f>
        <v/>
      </c>
      <c r="H24" s="100">
        <f>G25</f>
        <v/>
      </c>
      <c r="I24" s="100">
        <f>H25</f>
        <v/>
      </c>
      <c r="J24" s="100">
        <f>I25</f>
        <v/>
      </c>
      <c r="K24" s="100">
        <f>J25</f>
        <v/>
      </c>
      <c r="L24" s="100">
        <f>K25</f>
        <v/>
      </c>
      <c r="M24" s="100">
        <f>L25</f>
        <v/>
      </c>
      <c r="N24" s="100">
        <f>M25</f>
        <v/>
      </c>
      <c r="O24" s="100">
        <f>N25</f>
        <v/>
      </c>
      <c r="P24" s="100">
        <f>O25</f>
        <v/>
      </c>
      <c r="Q24" s="100">
        <f>P25</f>
        <v/>
      </c>
      <c r="R24" s="100">
        <f>Q25</f>
        <v/>
      </c>
      <c r="S24" s="100">
        <f>R25</f>
        <v/>
      </c>
      <c r="T24" s="100">
        <f>S25</f>
        <v/>
      </c>
      <c r="U24" s="100">
        <f>T25</f>
        <v/>
      </c>
      <c r="V24" s="100">
        <f>U25</f>
        <v/>
      </c>
      <c r="W24" s="100">
        <f>V25</f>
        <v/>
      </c>
      <c r="X24" s="100">
        <f>W25</f>
        <v/>
      </c>
      <c r="Y24" s="100">
        <f>X25</f>
        <v/>
      </c>
      <c r="Z24" s="100">
        <f>Y25</f>
        <v/>
      </c>
      <c r="AA24" s="100">
        <f>Z25</f>
        <v/>
      </c>
      <c r="AB24" s="100">
        <f>AA25</f>
        <v/>
      </c>
      <c r="AC24" s="100">
        <f>AB25</f>
        <v/>
      </c>
      <c r="AD24" s="100">
        <f>AC25</f>
        <v/>
      </c>
      <c r="AE24" s="100">
        <f>AD25</f>
        <v/>
      </c>
      <c r="AF24" s="100">
        <f>AE25</f>
        <v/>
      </c>
      <c r="AG24" s="100">
        <f>AF25</f>
        <v/>
      </c>
      <c r="AH24" s="100">
        <f>AG25</f>
        <v/>
      </c>
      <c r="AI24" s="100">
        <f>AH25</f>
        <v/>
      </c>
      <c r="AJ24" s="100">
        <f>AI25</f>
        <v/>
      </c>
      <c r="AK24" s="100">
        <f>AJ25</f>
        <v/>
      </c>
      <c r="AL24" s="100">
        <f>SUM(B24:AK24)</f>
        <v/>
      </c>
    </row>
    <row r="25" ht="15" customHeight="1" s="67">
      <c r="A25" s="78" t="inlineStr">
        <is>
          <t>Ending cash</t>
        </is>
      </c>
      <c r="B25" s="102">
        <f>B24+B13+B17+B21</f>
        <v/>
      </c>
      <c r="C25" s="102">
        <f>C24+C13+C17+C21</f>
        <v/>
      </c>
      <c r="D25" s="102">
        <f>D24+D13+D17+D21</f>
        <v/>
      </c>
      <c r="E25" s="102">
        <f>E24+E13+E17+E21</f>
        <v/>
      </c>
      <c r="F25" s="102">
        <f>F24+F13+F17+F21</f>
        <v/>
      </c>
      <c r="G25" s="102">
        <f>G24+G13+G17+G21</f>
        <v/>
      </c>
      <c r="H25" s="102">
        <f>H24+H13+H17+H21</f>
        <v/>
      </c>
      <c r="I25" s="102">
        <f>I24+I13+I17+I21</f>
        <v/>
      </c>
      <c r="J25" s="102">
        <f>J24+J13+J17+J21</f>
        <v/>
      </c>
      <c r="K25" s="102">
        <f>K24+K13+K17+K21</f>
        <v/>
      </c>
      <c r="L25" s="102">
        <f>L24+L13+L17+L21</f>
        <v/>
      </c>
      <c r="M25" s="102">
        <f>M24+M13+M17+M21</f>
        <v/>
      </c>
      <c r="N25" s="102">
        <f>N24+N13+N17+N21</f>
        <v/>
      </c>
      <c r="O25" s="102">
        <f>O24+O13+O17+O21</f>
        <v/>
      </c>
      <c r="P25" s="102">
        <f>P24+P13+P17+P21</f>
        <v/>
      </c>
      <c r="Q25" s="102">
        <f>Q24+Q13+Q17+Q21</f>
        <v/>
      </c>
      <c r="R25" s="102">
        <f>R24+R13+R17+R21</f>
        <v/>
      </c>
      <c r="S25" s="102">
        <f>S24+S13+S17+S21</f>
        <v/>
      </c>
      <c r="T25" s="102">
        <f>T24+T13+T17+T21</f>
        <v/>
      </c>
      <c r="U25" s="102">
        <f>U24+U13+U17+U21</f>
        <v/>
      </c>
      <c r="V25" s="102">
        <f>V24+V13+V17+V21</f>
        <v/>
      </c>
      <c r="W25" s="102">
        <f>W24+W13+W17+W21</f>
        <v/>
      </c>
      <c r="X25" s="102">
        <f>X24+X13+X17+X21</f>
        <v/>
      </c>
      <c r="Y25" s="102">
        <f>Y24+Y13+Y17+Y21</f>
        <v/>
      </c>
      <c r="Z25" s="102">
        <f>Z24+Z13+Z17+Z21</f>
        <v/>
      </c>
      <c r="AA25" s="102">
        <f>AA24+AA13+AA17+AA21</f>
        <v/>
      </c>
      <c r="AB25" s="102">
        <f>AB24+AB13+AB17+AB21</f>
        <v/>
      </c>
      <c r="AC25" s="102">
        <f>AC24+AC13+AC17+AC21</f>
        <v/>
      </c>
      <c r="AD25" s="102">
        <f>AD24+AD13+AD17+AD21</f>
        <v/>
      </c>
      <c r="AE25" s="102">
        <f>AE24+AE13+AE17+AE21</f>
        <v/>
      </c>
      <c r="AF25" s="102">
        <f>AF24+AF13+AF17+AF21</f>
        <v/>
      </c>
      <c r="AG25" s="102">
        <f>AG24+AG13+AG17+AG21</f>
        <v/>
      </c>
      <c r="AH25" s="102">
        <f>AH24+AH13+AH17+AH21</f>
        <v/>
      </c>
      <c r="AI25" s="102">
        <f>AI24+AI13+AI17+AI21</f>
        <v/>
      </c>
      <c r="AJ25" s="102">
        <f>AJ24+AJ13+AJ17+AJ21</f>
        <v/>
      </c>
      <c r="AK25" s="102">
        <f>AK24+AK13+AK17+AK21</f>
        <v/>
      </c>
      <c r="AL25" s="102">
        <f>AK25</f>
        <v/>
      </c>
    </row>
    <row r="26" ht="15" customHeight="1" s="67">
      <c r="A26" s="76" t="inlineStr">
        <is>
          <t>Net change in cash</t>
        </is>
      </c>
      <c r="B26" s="103">
        <f>B25-B24</f>
        <v/>
      </c>
      <c r="C26" s="103">
        <f>C25-C24</f>
        <v/>
      </c>
      <c r="D26" s="103">
        <f>D25-D24</f>
        <v/>
      </c>
      <c r="E26" s="103">
        <f>E25-E24</f>
        <v/>
      </c>
      <c r="F26" s="103">
        <f>F25-F24</f>
        <v/>
      </c>
      <c r="G26" s="103">
        <f>G25-G24</f>
        <v/>
      </c>
      <c r="H26" s="103">
        <f>H25-H24</f>
        <v/>
      </c>
      <c r="I26" s="103">
        <f>I25-I24</f>
        <v/>
      </c>
      <c r="J26" s="103">
        <f>J25-J24</f>
        <v/>
      </c>
      <c r="K26" s="103">
        <f>K25-K24</f>
        <v/>
      </c>
      <c r="L26" s="103">
        <f>L25-L24</f>
        <v/>
      </c>
      <c r="M26" s="103">
        <f>M25-M24</f>
        <v/>
      </c>
      <c r="N26" s="103">
        <f>N25-N24</f>
        <v/>
      </c>
      <c r="O26" s="103">
        <f>O25-O24</f>
        <v/>
      </c>
      <c r="P26" s="103">
        <f>P25-P24</f>
        <v/>
      </c>
      <c r="Q26" s="103">
        <f>Q25-Q24</f>
        <v/>
      </c>
      <c r="R26" s="103">
        <f>R25-R24</f>
        <v/>
      </c>
      <c r="S26" s="103">
        <f>S25-S24</f>
        <v/>
      </c>
      <c r="T26" s="103">
        <f>T25-T24</f>
        <v/>
      </c>
      <c r="U26" s="103">
        <f>U25-U24</f>
        <v/>
      </c>
      <c r="V26" s="103">
        <f>V25-V24</f>
        <v/>
      </c>
      <c r="W26" s="103">
        <f>W25-W24</f>
        <v/>
      </c>
      <c r="X26" s="103">
        <f>X25-X24</f>
        <v/>
      </c>
      <c r="Y26" s="103">
        <f>Y25-Y24</f>
        <v/>
      </c>
      <c r="Z26" s="103">
        <f>Z25-Z24</f>
        <v/>
      </c>
      <c r="AA26" s="103">
        <f>AA25-AA24</f>
        <v/>
      </c>
      <c r="AB26" s="103">
        <f>AB25-AB24</f>
        <v/>
      </c>
      <c r="AC26" s="103">
        <f>AC25-AC24</f>
        <v/>
      </c>
      <c r="AD26" s="103">
        <f>AD25-AD24</f>
        <v/>
      </c>
      <c r="AE26" s="103">
        <f>AE25-AE24</f>
        <v/>
      </c>
      <c r="AF26" s="103">
        <f>AF25-AF24</f>
        <v/>
      </c>
      <c r="AG26" s="103">
        <f>AG25-AG24</f>
        <v/>
      </c>
      <c r="AH26" s="103">
        <f>AH25-AH24</f>
        <v/>
      </c>
      <c r="AI26" s="103">
        <f>AI25-AI24</f>
        <v/>
      </c>
      <c r="AJ26" s="103">
        <f>AJ25-AJ24</f>
        <v/>
      </c>
      <c r="AK26" s="103">
        <f>AK25-AK24</f>
        <v/>
      </c>
      <c r="AL26" s="103">
        <f>SUM(B26:AK26)</f>
        <v/>
      </c>
    </row>
  </sheetData>
  <sheetProtection selectLockedCells="0" selectUnlockedCells="0" sheet="1" objects="1" insertRows="1" insertHyperlinks="1" autoFilter="1" scenarios="1" formatColumns="1" deleteColumns="1" insertColumns="1" pivotTables="1" deleteRows="1" formatCells="1" formatRows="1" sort="1" password="D288"/>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8.xml><?xml version="1.0" encoding="utf-8"?>
<worksheet xmlns="http://schemas.openxmlformats.org/spreadsheetml/2006/main">
  <sheetPr filterMode="0">
    <outlinePr summaryBelow="1" summaryRight="1"/>
    <pageSetUpPr fitToPage="0"/>
  </sheetPr>
  <dimension ref="A1:F1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42" customWidth="1" style="66" min="1" max="1"/>
    <col width="16" customWidth="1" style="66" min="2" max="5"/>
  </cols>
  <sheetData>
    <row r="1" ht="24" customHeight="1" s="67">
      <c r="A1" s="83" t="inlineStr">
        <is>
          <t>Scenario Manager</t>
        </is>
      </c>
    </row>
    <row r="2" ht="15" customHeight="1" s="67">
      <c r="A2" s="70" t="inlineStr">
        <is>
          <t>Change cell B3 to switch the entire model. 1=Base, 2=Upside, 3=Downside.</t>
        </is>
      </c>
    </row>
    <row r="3" ht="15" customHeight="1" s="67">
      <c r="A3" s="78" t="inlineStr">
        <is>
          <t>Active Scenario (1=Base, 2=Upside, 3=Downside):</t>
        </is>
      </c>
      <c r="B3" s="126" t="n">
        <v>1</v>
      </c>
      <c r="F3" s="127" t="inlineStr">
        <is>
          <t>← The only editable cell. Try changing it to 2 or 3.</t>
        </is>
      </c>
    </row>
    <row r="4">
      <c r="A4" s="125" t="inlineStr">
        <is>
          <t>⚠ SAMPLE — For evaluation only. Buy at awbrinnovations.com/fastmodel for a custom model with your data.</t>
        </is>
      </c>
    </row>
    <row r="5" ht="15" customHeight="1" s="67">
      <c r="A5" s="97" t="inlineStr">
        <is>
          <t>Driver</t>
        </is>
      </c>
      <c r="B5" s="97" t="inlineStr">
        <is>
          <t>Active</t>
        </is>
      </c>
      <c r="C5" s="97" t="inlineStr">
        <is>
          <t>Base</t>
        </is>
      </c>
      <c r="D5" s="97" t="inlineStr">
        <is>
          <t>Upside</t>
        </is>
      </c>
      <c r="E5" s="97" t="inlineStr">
        <is>
          <t>Downside</t>
        </is>
      </c>
    </row>
    <row r="6" ht="15" customHeight="1" s="67">
      <c r="A6" s="76" t="inlineStr">
        <is>
          <t>Starting customers</t>
        </is>
      </c>
      <c r="B6" s="109">
        <f>CHOOSE($B$3,C6,D6,E6)</f>
        <v/>
      </c>
      <c r="C6" s="92" t="n">
        <v>10</v>
      </c>
      <c r="D6" s="92" t="n">
        <v>10</v>
      </c>
      <c r="E6" s="92" t="n">
        <v>10</v>
      </c>
    </row>
    <row r="7" ht="15" customHeight="1" s="67">
      <c r="A7" s="76" t="inlineStr">
        <is>
          <t>New customers per month — start</t>
        </is>
      </c>
      <c r="B7" s="109">
        <f>CHOOSE($B$3,C7,D7,E7)</f>
        <v/>
      </c>
      <c r="C7" s="92" t="n">
        <v>5</v>
      </c>
      <c r="D7" s="92" t="n">
        <v>8</v>
      </c>
      <c r="E7" s="92" t="n">
        <v>3</v>
      </c>
    </row>
    <row r="8" ht="15" customHeight="1" s="67">
      <c r="A8" s="76" t="inlineStr">
        <is>
          <t>New customers per month — growth</t>
        </is>
      </c>
      <c r="B8" s="110">
        <f>CHOOSE($B$3,C8,D8,E8)</f>
        <v/>
      </c>
      <c r="C8" s="94" t="n">
        <v>0.08</v>
      </c>
      <c r="D8" s="94" t="n">
        <v>0.1</v>
      </c>
      <c r="E8" s="94" t="n">
        <v>0.05</v>
      </c>
    </row>
    <row r="9" ht="15" customHeight="1" s="67">
      <c r="A9" s="76" t="inlineStr">
        <is>
          <t>Monthly customer churn rate</t>
        </is>
      </c>
      <c r="B9" s="110">
        <f>CHOOSE($B$3,C9,D9,E9)</f>
        <v/>
      </c>
      <c r="C9" s="94" t="n">
        <v>0.01</v>
      </c>
      <c r="D9" s="94" t="n">
        <v>0.007</v>
      </c>
      <c r="E9" s="94" t="n">
        <v>0.015</v>
      </c>
    </row>
    <row r="10" ht="15" customHeight="1" s="67">
      <c r="A10" s="76" t="inlineStr">
        <is>
          <t>Average revenue per customer (mo)</t>
        </is>
      </c>
      <c r="B10" s="111">
        <f>CHOOSE($B$3,C10,D10,E10)</f>
        <v/>
      </c>
      <c r="C10" s="93" t="n">
        <v>200</v>
      </c>
      <c r="D10" s="93" t="n">
        <v>240</v>
      </c>
      <c r="E10" s="93" t="n">
        <v>170</v>
      </c>
    </row>
    <row r="11" ht="15" customHeight="1" s="67">
      <c r="A11" s="76" t="inlineStr">
        <is>
          <t>ARPU annual growth</t>
        </is>
      </c>
      <c r="B11" s="110">
        <f>CHOOSE($B$3,C11,D11,E11)</f>
        <v/>
      </c>
      <c r="C11" s="94" t="n">
        <v>0.05</v>
      </c>
      <c r="D11" s="94" t="n">
        <v>0.08</v>
      </c>
      <c r="E11" s="94" t="n">
        <v>0.02</v>
      </c>
    </row>
    <row r="12" ht="15" customHeight="1" s="67">
      <c r="A12" s="76" t="inlineStr">
        <is>
          <t>COGS as % of revenue</t>
        </is>
      </c>
      <c r="B12" s="110">
        <f>CHOOSE($B$3,C12,D12,E12)</f>
        <v/>
      </c>
      <c r="C12" s="94" t="n">
        <v>0.18</v>
      </c>
      <c r="D12" s="94" t="n">
        <v>0.15</v>
      </c>
      <c r="E12" s="94" t="n">
        <v>0.22</v>
      </c>
    </row>
    <row r="13" ht="15" customHeight="1" s="67">
      <c r="A13" s="76" t="inlineStr">
        <is>
          <t>Marketing as % of revenue</t>
        </is>
      </c>
      <c r="B13" s="110">
        <f>CHOOSE($B$3,C13,D13,E13)</f>
        <v/>
      </c>
      <c r="C13" s="94" t="n">
        <v>0.2</v>
      </c>
      <c r="D13" s="94" t="n">
        <v>0.18</v>
      </c>
      <c r="E13" s="94" t="n">
        <v>0.22</v>
      </c>
    </row>
    <row r="14" ht="15" customHeight="1" s="67">
      <c r="A14" s="76" t="inlineStr">
        <is>
          <t>Avg fully-loaded salary (annual)</t>
        </is>
      </c>
      <c r="B14" s="111">
        <f>CHOOSE($B$3,C14,D14,E14)</f>
        <v/>
      </c>
      <c r="C14" s="93" t="n">
        <v>160000</v>
      </c>
      <c r="D14" s="93" t="n">
        <v>160000</v>
      </c>
      <c r="E14" s="93" t="n">
        <v>160000</v>
      </c>
    </row>
    <row r="15" ht="15" customHeight="1" s="67">
      <c r="A15" s="76" t="inlineStr">
        <is>
          <t>Hires per month</t>
        </is>
      </c>
      <c r="B15" s="112">
        <f>CHOOSE($B$3,C15,D15,E15)</f>
        <v/>
      </c>
      <c r="C15" s="113" t="n">
        <v>0.7</v>
      </c>
      <c r="D15" s="113" t="n">
        <v>1</v>
      </c>
      <c r="E15" s="113" t="n">
        <v>0.4</v>
      </c>
    </row>
    <row r="16" ht="15" customHeight="1" s="67">
      <c r="A16" s="76" t="inlineStr">
        <is>
          <t>Tax rate</t>
        </is>
      </c>
      <c r="B16" s="110">
        <f>CHOOSE($B$3,C16,D16,E16)</f>
        <v/>
      </c>
      <c r="C16" s="94" t="n">
        <v>0.21</v>
      </c>
      <c r="D16" s="94" t="n">
        <v>0.21</v>
      </c>
      <c r="E16" s="94" t="n">
        <v>0.21</v>
      </c>
    </row>
    <row r="18" ht="15" customHeight="1" s="67">
      <c r="A18" s="70" t="inlineStr">
        <is>
          <t>Note: Other assumptions (rent, software, working capital) are held constant across scenarios and live in the Assumptions tab.</t>
        </is>
      </c>
    </row>
  </sheetData>
  <sheetProtection selectLockedCells="0" selectUnlockedCells="0" sheet="1" objects="1" insertRows="1" insertHyperlinks="1" autoFilter="1" scenarios="1" formatColumns="1" deleteColumns="1" insertColumns="1" pivotTables="1" deleteRows="1" formatCells="1" formatRows="1" sort="1" password="D288"/>
  <mergeCells count="4">
    <mergeCell ref="A2:E2"/>
    <mergeCell ref="A1:E1"/>
    <mergeCell ref="A4:E4"/>
    <mergeCell ref="A18:E18"/>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9.xml><?xml version="1.0" encoding="utf-8"?>
<worksheet xmlns="http://schemas.openxmlformats.org/spreadsheetml/2006/main">
  <sheetPr filterMode="0">
    <outlinePr summaryBelow="1" summaryRight="1"/>
    <pageSetUpPr fitToPage="0"/>
  </sheetPr>
  <dimension ref="A1:AK41"/>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4" customWidth="1" style="66" min="1" max="1"/>
    <col width="16" customWidth="1" style="66" min="2" max="11"/>
  </cols>
  <sheetData>
    <row r="1" ht="24.45" customHeight="1" s="67">
      <c r="B1" s="83" t="inlineStr">
        <is>
          <t>Executive Dashboard</t>
        </is>
      </c>
    </row>
    <row r="2" ht="15" customHeight="1" s="67">
      <c r="B2" s="70" t="inlineStr">
        <is>
          <t>ExampleCo — Key metrics from the active scenario. Change Scenarios!B3 to flip cases.</t>
        </is>
      </c>
    </row>
    <row r="3" ht="15" customHeight="1" s="67">
      <c r="B3" s="78" t="inlineStr">
        <is>
          <t>Active scenario:</t>
        </is>
      </c>
      <c r="C3" s="114">
        <f>CHOOSE('8. Scenarios'!B3,"Base case","Upside","Downside")</f>
        <v/>
      </c>
    </row>
    <row r="4">
      <c r="B4" s="125" t="inlineStr">
        <is>
          <t>⚠ SAMPLE — For evaluation only. Buy at awbrinnovations.com/fastmodel for a custom model with your data.</t>
        </is>
      </c>
    </row>
    <row r="5" ht="21.75" customHeight="1" s="67">
      <c r="B5" s="115" t="inlineStr">
        <is>
          <t>FINAL ARR (Dec-28)</t>
        </is>
      </c>
      <c r="D5" s="115" t="inlineStr">
        <is>
          <t>FINAL CUSTOMERS</t>
        </is>
      </c>
      <c r="F5" s="115" t="inlineStr">
        <is>
          <t>3-YR REVENUE</t>
        </is>
      </c>
      <c r="H5" s="115" t="inlineStr">
        <is>
          <t>3-YR NET INCOME</t>
        </is>
      </c>
    </row>
    <row r="6" ht="36" customHeight="1" s="67">
      <c r="B6" s="116">
        <f>'3. Revenue'!AL15</f>
        <v/>
      </c>
      <c r="D6" s="117">
        <f>ROUND('3. Revenue'!AL9,0)</f>
        <v/>
      </c>
      <c r="F6" s="116">
        <f>'5. P&amp;L'!AL6</f>
        <v/>
      </c>
      <c r="H6" s="116">
        <f>'5. P&amp;L'!AL24</f>
        <v/>
      </c>
    </row>
    <row r="7" ht="6" customHeight="1" s="67">
      <c r="B7" s="118" t="n"/>
      <c r="D7" s="118" t="n"/>
      <c r="F7" s="118" t="n"/>
      <c r="H7" s="118" t="n"/>
    </row>
    <row r="9" ht="21.75" customHeight="1" s="67">
      <c r="B9" s="115" t="inlineStr">
        <is>
          <t>AVG GROSS MARGIN</t>
        </is>
      </c>
      <c r="D9" s="115" t="inlineStr">
        <is>
          <t>FINAL EBITDA MARGIN</t>
        </is>
      </c>
      <c r="F9" s="115" t="inlineStr">
        <is>
          <t>PEAK BURN (MONTHLY)</t>
        </is>
      </c>
      <c r="H9" s="115" t="inlineStr">
        <is>
          <t>ENDING CASH</t>
        </is>
      </c>
    </row>
    <row r="10" ht="36" customHeight="1" s="67">
      <c r="B10" s="119">
        <f>'5. P&amp;L'!AL9</f>
        <v/>
      </c>
      <c r="D10" s="119">
        <f>'5. P&amp;L'!AK18</f>
        <v/>
      </c>
      <c r="F10" s="120">
        <f>MIN('5. P&amp;L'!B17:AK17)</f>
        <v/>
      </c>
      <c r="H10" s="116">
        <f>'6. Balance Sheet'!AL6</f>
        <v/>
      </c>
    </row>
    <row r="11" ht="6" customHeight="1" s="67">
      <c r="B11" s="118" t="n"/>
      <c r="D11" s="118" t="n"/>
      <c r="F11" s="118" t="n"/>
      <c r="H11" s="118" t="n"/>
    </row>
    <row r="32" ht="15" customHeight="1" s="67">
      <c r="A32" s="76" t="inlineStr">
        <is>
          <t>Revenue</t>
        </is>
      </c>
    </row>
    <row r="33" ht="15" customHeight="1" s="67">
      <c r="A33" s="76" t="inlineStr">
        <is>
          <t>OpEx (excl D&amp;A)</t>
        </is>
      </c>
    </row>
    <row r="37" ht="15" customHeight="1" s="67">
      <c r="A37" s="121" t="inlineStr">
        <is>
          <t>Chart data helpers ↓ (used by charts above)</t>
        </is>
      </c>
    </row>
    <row r="38" ht="15" customHeight="1" s="67">
      <c r="A38" s="122" t="inlineStr">
        <is>
          <t>Monthly Revenue (helper)</t>
        </is>
      </c>
      <c r="B38" s="123">
        <f>'5. P&amp;L'!B6</f>
        <v/>
      </c>
      <c r="C38" s="123">
        <f>'5. P&amp;L'!C6</f>
        <v/>
      </c>
      <c r="D38" s="123">
        <f>'5. P&amp;L'!D6</f>
        <v/>
      </c>
      <c r="E38" s="123">
        <f>'5. P&amp;L'!E6</f>
        <v/>
      </c>
      <c r="F38" s="123">
        <f>'5. P&amp;L'!F6</f>
        <v/>
      </c>
      <c r="G38" s="123">
        <f>'5. P&amp;L'!G6</f>
        <v/>
      </c>
      <c r="H38" s="123">
        <f>'5. P&amp;L'!H6</f>
        <v/>
      </c>
      <c r="I38" s="123">
        <f>'5. P&amp;L'!I6</f>
        <v/>
      </c>
      <c r="J38" s="123">
        <f>'5. P&amp;L'!J6</f>
        <v/>
      </c>
      <c r="K38" s="123">
        <f>'5. P&amp;L'!K6</f>
        <v/>
      </c>
      <c r="L38" s="123">
        <f>'5. P&amp;L'!L6</f>
        <v/>
      </c>
      <c r="M38" s="123">
        <f>'5. P&amp;L'!M6</f>
        <v/>
      </c>
      <c r="N38" s="123">
        <f>'5. P&amp;L'!N6</f>
        <v/>
      </c>
      <c r="O38" s="123">
        <f>'5. P&amp;L'!O6</f>
        <v/>
      </c>
      <c r="P38" s="123">
        <f>'5. P&amp;L'!P6</f>
        <v/>
      </c>
      <c r="Q38" s="123">
        <f>'5. P&amp;L'!Q6</f>
        <v/>
      </c>
      <c r="R38" s="123">
        <f>'5. P&amp;L'!R6</f>
        <v/>
      </c>
      <c r="S38" s="123">
        <f>'5. P&amp;L'!S6</f>
        <v/>
      </c>
      <c r="T38" s="123">
        <f>'5. P&amp;L'!T6</f>
        <v/>
      </c>
      <c r="U38" s="123">
        <f>'5. P&amp;L'!U6</f>
        <v/>
      </c>
      <c r="V38" s="123">
        <f>'5. P&amp;L'!V6</f>
        <v/>
      </c>
      <c r="W38" s="123">
        <f>'5. P&amp;L'!W6</f>
        <v/>
      </c>
      <c r="X38" s="123">
        <f>'5. P&amp;L'!X6</f>
        <v/>
      </c>
      <c r="Y38" s="123">
        <f>'5. P&amp;L'!Y6</f>
        <v/>
      </c>
      <c r="Z38" s="123">
        <f>'5. P&amp;L'!Z6</f>
        <v/>
      </c>
      <c r="AA38" s="123">
        <f>'5. P&amp;L'!AA6</f>
        <v/>
      </c>
      <c r="AB38" s="123">
        <f>'5. P&amp;L'!AB6</f>
        <v/>
      </c>
      <c r="AC38" s="123">
        <f>'5. P&amp;L'!AC6</f>
        <v/>
      </c>
      <c r="AD38" s="123">
        <f>'5. P&amp;L'!AD6</f>
        <v/>
      </c>
      <c r="AE38" s="123">
        <f>'5. P&amp;L'!AE6</f>
        <v/>
      </c>
      <c r="AF38" s="123">
        <f>'5. P&amp;L'!AF6</f>
        <v/>
      </c>
      <c r="AG38" s="123">
        <f>'5. P&amp;L'!AG6</f>
        <v/>
      </c>
      <c r="AH38" s="123">
        <f>'5. P&amp;L'!AH6</f>
        <v/>
      </c>
      <c r="AI38" s="123">
        <f>'5. P&amp;L'!AI6</f>
        <v/>
      </c>
      <c r="AJ38" s="123">
        <f>'5. P&amp;L'!AJ6</f>
        <v/>
      </c>
      <c r="AK38" s="123">
        <f>'5. P&amp;L'!AK6</f>
        <v/>
      </c>
    </row>
    <row r="39" ht="15" customHeight="1" s="67">
      <c r="A39" s="122" t="inlineStr">
        <is>
          <t>Monthly Total OpEx (helper, positive)</t>
        </is>
      </c>
      <c r="B39" s="123">
        <f>-'5. P&amp;L'!B14</f>
        <v/>
      </c>
      <c r="C39" s="123">
        <f>-'5. P&amp;L'!C14</f>
        <v/>
      </c>
      <c r="D39" s="123">
        <f>-'5. P&amp;L'!D14</f>
        <v/>
      </c>
      <c r="E39" s="123">
        <f>-'5. P&amp;L'!E14</f>
        <v/>
      </c>
      <c r="F39" s="123">
        <f>-'5. P&amp;L'!F14</f>
        <v/>
      </c>
      <c r="G39" s="123">
        <f>-'5. P&amp;L'!G14</f>
        <v/>
      </c>
      <c r="H39" s="123">
        <f>-'5. P&amp;L'!H14</f>
        <v/>
      </c>
      <c r="I39" s="123">
        <f>-'5. P&amp;L'!I14</f>
        <v/>
      </c>
      <c r="J39" s="123">
        <f>-'5. P&amp;L'!J14</f>
        <v/>
      </c>
      <c r="K39" s="123">
        <f>-'5. P&amp;L'!K14</f>
        <v/>
      </c>
      <c r="L39" s="123">
        <f>-'5. P&amp;L'!L14</f>
        <v/>
      </c>
      <c r="M39" s="123">
        <f>-'5. P&amp;L'!M14</f>
        <v/>
      </c>
      <c r="N39" s="123">
        <f>-'5. P&amp;L'!N14</f>
        <v/>
      </c>
      <c r="O39" s="123">
        <f>-'5. P&amp;L'!O14</f>
        <v/>
      </c>
      <c r="P39" s="123">
        <f>-'5. P&amp;L'!P14</f>
        <v/>
      </c>
      <c r="Q39" s="123">
        <f>-'5. P&amp;L'!Q14</f>
        <v/>
      </c>
      <c r="R39" s="123">
        <f>-'5. P&amp;L'!R14</f>
        <v/>
      </c>
      <c r="S39" s="123">
        <f>-'5. P&amp;L'!S14</f>
        <v/>
      </c>
      <c r="T39" s="123">
        <f>-'5. P&amp;L'!T14</f>
        <v/>
      </c>
      <c r="U39" s="123">
        <f>-'5. P&amp;L'!U14</f>
        <v/>
      </c>
      <c r="V39" s="123">
        <f>-'5. P&amp;L'!V14</f>
        <v/>
      </c>
      <c r="W39" s="123">
        <f>-'5. P&amp;L'!W14</f>
        <v/>
      </c>
      <c r="X39" s="123">
        <f>-'5. P&amp;L'!X14</f>
        <v/>
      </c>
      <c r="Y39" s="123">
        <f>-'5. P&amp;L'!Y14</f>
        <v/>
      </c>
      <c r="Z39" s="123">
        <f>-'5. P&amp;L'!Z14</f>
        <v/>
      </c>
      <c r="AA39" s="123">
        <f>-'5. P&amp;L'!AA14</f>
        <v/>
      </c>
      <c r="AB39" s="123">
        <f>-'5. P&amp;L'!AB14</f>
        <v/>
      </c>
      <c r="AC39" s="123">
        <f>-'5. P&amp;L'!AC14</f>
        <v/>
      </c>
      <c r="AD39" s="123">
        <f>-'5. P&amp;L'!AD14</f>
        <v/>
      </c>
      <c r="AE39" s="123">
        <f>-'5. P&amp;L'!AE14</f>
        <v/>
      </c>
      <c r="AF39" s="123">
        <f>-'5. P&amp;L'!AF14</f>
        <v/>
      </c>
      <c r="AG39" s="123">
        <f>-'5. P&amp;L'!AG14</f>
        <v/>
      </c>
      <c r="AH39" s="123">
        <f>-'5. P&amp;L'!AH14</f>
        <v/>
      </c>
      <c r="AI39" s="123">
        <f>-'5. P&amp;L'!AI14</f>
        <v/>
      </c>
      <c r="AJ39" s="123">
        <f>-'5. P&amp;L'!AJ14</f>
        <v/>
      </c>
      <c r="AK39" s="123">
        <f>-'5. P&amp;L'!AK14</f>
        <v/>
      </c>
    </row>
    <row r="40" ht="15" customHeight="1" s="67">
      <c r="A40" s="122" t="inlineStr">
        <is>
          <t>Monthly Cash (helper)</t>
        </is>
      </c>
      <c r="B40" s="123">
        <f>'6. Balance Sheet'!B6</f>
        <v/>
      </c>
      <c r="C40" s="123">
        <f>'6. Balance Sheet'!C6</f>
        <v/>
      </c>
      <c r="D40" s="123">
        <f>'6. Balance Sheet'!D6</f>
        <v/>
      </c>
      <c r="E40" s="123">
        <f>'6. Balance Sheet'!E6</f>
        <v/>
      </c>
      <c r="F40" s="123">
        <f>'6. Balance Sheet'!F6</f>
        <v/>
      </c>
      <c r="G40" s="123">
        <f>'6. Balance Sheet'!G6</f>
        <v/>
      </c>
      <c r="H40" s="123">
        <f>'6. Balance Sheet'!H6</f>
        <v/>
      </c>
      <c r="I40" s="123">
        <f>'6. Balance Sheet'!I6</f>
        <v/>
      </c>
      <c r="J40" s="123">
        <f>'6. Balance Sheet'!J6</f>
        <v/>
      </c>
      <c r="K40" s="123">
        <f>'6. Balance Sheet'!K6</f>
        <v/>
      </c>
      <c r="L40" s="123">
        <f>'6. Balance Sheet'!L6</f>
        <v/>
      </c>
      <c r="M40" s="123">
        <f>'6. Balance Sheet'!M6</f>
        <v/>
      </c>
      <c r="N40" s="123">
        <f>'6. Balance Sheet'!N6</f>
        <v/>
      </c>
      <c r="O40" s="123">
        <f>'6. Balance Sheet'!O6</f>
        <v/>
      </c>
      <c r="P40" s="123">
        <f>'6. Balance Sheet'!P6</f>
        <v/>
      </c>
      <c r="Q40" s="123">
        <f>'6. Balance Sheet'!Q6</f>
        <v/>
      </c>
      <c r="R40" s="123">
        <f>'6. Balance Sheet'!R6</f>
        <v/>
      </c>
      <c r="S40" s="123">
        <f>'6. Balance Sheet'!S6</f>
        <v/>
      </c>
      <c r="T40" s="123">
        <f>'6. Balance Sheet'!T6</f>
        <v/>
      </c>
      <c r="U40" s="123">
        <f>'6. Balance Sheet'!U6</f>
        <v/>
      </c>
      <c r="V40" s="123">
        <f>'6. Balance Sheet'!V6</f>
        <v/>
      </c>
      <c r="W40" s="123">
        <f>'6. Balance Sheet'!W6</f>
        <v/>
      </c>
      <c r="X40" s="123">
        <f>'6. Balance Sheet'!X6</f>
        <v/>
      </c>
      <c r="Y40" s="123">
        <f>'6. Balance Sheet'!Y6</f>
        <v/>
      </c>
      <c r="Z40" s="123">
        <f>'6. Balance Sheet'!Z6</f>
        <v/>
      </c>
      <c r="AA40" s="123">
        <f>'6. Balance Sheet'!AA6</f>
        <v/>
      </c>
      <c r="AB40" s="123">
        <f>'6. Balance Sheet'!AB6</f>
        <v/>
      </c>
      <c r="AC40" s="123">
        <f>'6. Balance Sheet'!AC6</f>
        <v/>
      </c>
      <c r="AD40" s="123">
        <f>'6. Balance Sheet'!AD6</f>
        <v/>
      </c>
      <c r="AE40" s="123">
        <f>'6. Balance Sheet'!AE6</f>
        <v/>
      </c>
      <c r="AF40" s="123">
        <f>'6. Balance Sheet'!AF6</f>
        <v/>
      </c>
      <c r="AG40" s="123">
        <f>'6. Balance Sheet'!AG6</f>
        <v/>
      </c>
      <c r="AH40" s="123">
        <f>'6. Balance Sheet'!AH6</f>
        <v/>
      </c>
      <c r="AI40" s="123">
        <f>'6. Balance Sheet'!AI6</f>
        <v/>
      </c>
      <c r="AJ40" s="123">
        <f>'6. Balance Sheet'!AJ6</f>
        <v/>
      </c>
      <c r="AK40" s="123">
        <f>'6. Balance Sheet'!AK6</f>
        <v/>
      </c>
    </row>
    <row r="41" ht="15" customHeight="1" s="67">
      <c r="A41" s="122" t="inlineStr">
        <is>
          <t>Monthly Gross Margin %</t>
        </is>
      </c>
      <c r="B41" s="124">
        <f>'5. P&amp;L'!B9</f>
        <v/>
      </c>
      <c r="C41" s="124">
        <f>'5. P&amp;L'!C9</f>
        <v/>
      </c>
      <c r="D41" s="124">
        <f>'5. P&amp;L'!D9</f>
        <v/>
      </c>
      <c r="E41" s="124">
        <f>'5. P&amp;L'!E9</f>
        <v/>
      </c>
      <c r="F41" s="124">
        <f>'5. P&amp;L'!F9</f>
        <v/>
      </c>
      <c r="G41" s="124">
        <f>'5. P&amp;L'!G9</f>
        <v/>
      </c>
      <c r="H41" s="124">
        <f>'5. P&amp;L'!H9</f>
        <v/>
      </c>
      <c r="I41" s="124">
        <f>'5. P&amp;L'!I9</f>
        <v/>
      </c>
      <c r="J41" s="124">
        <f>'5. P&amp;L'!J9</f>
        <v/>
      </c>
      <c r="K41" s="124">
        <f>'5. P&amp;L'!K9</f>
        <v/>
      </c>
      <c r="L41" s="124">
        <f>'5. P&amp;L'!L9</f>
        <v/>
      </c>
      <c r="M41" s="124">
        <f>'5. P&amp;L'!M9</f>
        <v/>
      </c>
      <c r="N41" s="124">
        <f>'5. P&amp;L'!N9</f>
        <v/>
      </c>
      <c r="O41" s="124">
        <f>'5. P&amp;L'!O9</f>
        <v/>
      </c>
      <c r="P41" s="124">
        <f>'5. P&amp;L'!P9</f>
        <v/>
      </c>
      <c r="Q41" s="124">
        <f>'5. P&amp;L'!Q9</f>
        <v/>
      </c>
      <c r="R41" s="124">
        <f>'5. P&amp;L'!R9</f>
        <v/>
      </c>
      <c r="S41" s="124">
        <f>'5. P&amp;L'!S9</f>
        <v/>
      </c>
      <c r="T41" s="124">
        <f>'5. P&amp;L'!T9</f>
        <v/>
      </c>
      <c r="U41" s="124">
        <f>'5. P&amp;L'!U9</f>
        <v/>
      </c>
      <c r="V41" s="124">
        <f>'5. P&amp;L'!V9</f>
        <v/>
      </c>
      <c r="W41" s="124">
        <f>'5. P&amp;L'!W9</f>
        <v/>
      </c>
      <c r="X41" s="124">
        <f>'5. P&amp;L'!X9</f>
        <v/>
      </c>
      <c r="Y41" s="124">
        <f>'5. P&amp;L'!Y9</f>
        <v/>
      </c>
      <c r="Z41" s="124">
        <f>'5. P&amp;L'!Z9</f>
        <v/>
      </c>
      <c r="AA41" s="124">
        <f>'5. P&amp;L'!AA9</f>
        <v/>
      </c>
      <c r="AB41" s="124">
        <f>'5. P&amp;L'!AB9</f>
        <v/>
      </c>
      <c r="AC41" s="124">
        <f>'5. P&amp;L'!AC9</f>
        <v/>
      </c>
      <c r="AD41" s="124">
        <f>'5. P&amp;L'!AD9</f>
        <v/>
      </c>
      <c r="AE41" s="124">
        <f>'5. P&amp;L'!AE9</f>
        <v/>
      </c>
      <c r="AF41" s="124">
        <f>'5. P&amp;L'!AF9</f>
        <v/>
      </c>
      <c r="AG41" s="124">
        <f>'5. P&amp;L'!AG9</f>
        <v/>
      </c>
      <c r="AH41" s="124">
        <f>'5. P&amp;L'!AH9</f>
        <v/>
      </c>
      <c r="AI41" s="124">
        <f>'5. P&amp;L'!AI9</f>
        <v/>
      </c>
      <c r="AJ41" s="124">
        <f>'5. P&amp;L'!AJ9</f>
        <v/>
      </c>
      <c r="AK41" s="124">
        <f>'5. P&amp;L'!AK9</f>
        <v/>
      </c>
    </row>
  </sheetData>
  <sheetProtection selectLockedCells="0" selectUnlockedCells="0" sheet="1" objects="1" insertRows="1" insertHyperlinks="1" autoFilter="1" scenarios="1" formatColumns="1" deleteColumns="1" insertColumns="1" pivotTables="1" deleteRows="1" formatCells="1" formatRows="1" sort="1" password="D288"/>
  <mergeCells count="28">
    <mergeCell ref="F11:G11"/>
    <mergeCell ref="D10:E10"/>
    <mergeCell ref="B7:C7"/>
    <mergeCell ref="F10:G10"/>
    <mergeCell ref="H10:I10"/>
    <mergeCell ref="F6:G6"/>
    <mergeCell ref="H9:I9"/>
    <mergeCell ref="F7:G7"/>
    <mergeCell ref="D6:E6"/>
    <mergeCell ref="C3:F3"/>
    <mergeCell ref="H6:I6"/>
    <mergeCell ref="B11:C11"/>
    <mergeCell ref="B4:K4"/>
    <mergeCell ref="D11:E11"/>
    <mergeCell ref="F5:G5"/>
    <mergeCell ref="H11:I11"/>
    <mergeCell ref="D7:E7"/>
    <mergeCell ref="H7:I7"/>
    <mergeCell ref="B10:C10"/>
    <mergeCell ref="B2:K2"/>
    <mergeCell ref="B9:C9"/>
    <mergeCell ref="D9:E9"/>
    <mergeCell ref="F9:G9"/>
    <mergeCell ref="B6:C6"/>
    <mergeCell ref="B1:K1"/>
    <mergeCell ref="B5:C5"/>
    <mergeCell ref="D5:E5"/>
    <mergeCell ref="H5:I5"/>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2026-04-27T16:15:54Z</dcterms:created>
  <dcterms:modified xmlns:dcterms="http://purl.org/dc/terms/" xmlns:xsi="http://www.w3.org/2001/XMLSchema-instance" xsi:type="dcterms:W3CDTF">2026-04-27T16:36:05Z</dcterms:modified>
  <cp:revision>1</cp:revision>
</cp:coreProperties>
</file>